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mc:AlternateContent xmlns:mc="http://schemas.openxmlformats.org/markup-compatibility/2006">
    <mc:Choice Requires="x15">
      <x15ac:absPath xmlns:x15ac="http://schemas.microsoft.com/office/spreadsheetml/2010/11/ac" url="C:\Users\pdt\AppData\Local\Microsoft\Windows\INetCache\Content.Outlook\GQ8LEYF5\"/>
    </mc:Choice>
  </mc:AlternateContent>
  <xr:revisionPtr revIDLastSave="0" documentId="13_ncr:1_{33168D94-C85F-4213-AEBE-01BCCCD871AE}" xr6:coauthVersionLast="41" xr6:coauthVersionMax="41" xr10:uidLastSave="{00000000-0000-0000-0000-000000000000}"/>
  <bookViews>
    <workbookView xWindow="-23148" yWindow="-108" windowWidth="23256" windowHeight="14616" xr2:uid="{00000000-000D-0000-FFFF-FFFF00000000}"/>
  </bookViews>
  <sheets>
    <sheet name="Summary" sheetId="2" r:id="rId1"/>
    <sheet name="Tuition" sheetId="8" r:id="rId2"/>
    <sheet name="Old Tuition" sheetId="6" state="hidden" r:id="rId3"/>
  </sheets>
  <externalReferences>
    <externalReference r:id="rId4"/>
    <externalReference r:id="rId5"/>
    <externalReference r:id="rId6"/>
    <externalReference r:id="rId7"/>
    <externalReference r:id="rId8"/>
    <externalReference r:id="rId9"/>
  </externalReferences>
  <definedNames>
    <definedName name="_YR1" localSheetId="1">#REF!</definedName>
    <definedName name="_YR1">#REF!</definedName>
    <definedName name="_YR2" localSheetId="1">#REF!</definedName>
    <definedName name="_YR2">#REF!</definedName>
    <definedName name="_YR3" localSheetId="1">'[1]Form Page 4'!#REF!</definedName>
    <definedName name="_YR3">'[1]Form Page 4'!#REF!</definedName>
    <definedName name="_YR4" localSheetId="1">'[1]Form Page 4'!#REF!</definedName>
    <definedName name="_YR4">'[1]Form Page 4'!#REF!</definedName>
    <definedName name="_YR5" localSheetId="1">'[1]Form Page 4'!#REF!</definedName>
    <definedName name="_YR5">'[1]Form Page 4'!#REF!</definedName>
    <definedName name="bach" localSheetId="1">#REF!</definedName>
    <definedName name="bach">#REF!</definedName>
    <definedName name="Escalation">[2]Travel!$P$25</definedName>
    <definedName name="FA_RATE" localSheetId="1">[3]Summary!$U$4:$U$6</definedName>
    <definedName name="FA_RATE">[4]Summary!$U$4:$U$6</definedName>
    <definedName name="fac" localSheetId="1">#REF!</definedName>
    <definedName name="fac">#REF!</definedName>
    <definedName name="grad" localSheetId="1">#REF!</definedName>
    <definedName name="grad">#REF!</definedName>
    <definedName name="GroundTranspo">[2]Travel!$P$5</definedName>
    <definedName name="GS" localSheetId="1">'[1]Form Page 4'!#REF!</definedName>
    <definedName name="GS">'[1]Form Page 4'!#REF!</definedName>
    <definedName name="hour" localSheetId="1">#REF!</definedName>
    <definedName name="hour">#REF!</definedName>
    <definedName name="HR" localSheetId="1">'[1]Form Page 4'!#REF!</definedName>
    <definedName name="HR">'[1]Form Page 4'!#REF!</definedName>
    <definedName name="IntMileage">[2]Travel!$P$30</definedName>
    <definedName name="IntParking">[2]Travel!$P$31</definedName>
    <definedName name="IntTaxi">[2]Travel!$P$32</definedName>
    <definedName name="IntYr1">[2]Travel!$M$33</definedName>
    <definedName name="IntYr2">[2]Travel!$M$37</definedName>
    <definedName name="IntYr3">[2]Travel!$M$41</definedName>
    <definedName name="IntYr4">[2]Travel!$M$45</definedName>
    <definedName name="IntYr5">[2]Travel!$M$49</definedName>
    <definedName name="merit" localSheetId="1">#REF!</definedName>
    <definedName name="merit">#REF!</definedName>
    <definedName name="mileage">[2]Travel!$P$3</definedName>
    <definedName name="Negotiated">[5]Summary!$U$4</definedName>
    <definedName name="OtherMTDC">[5]Summary!$U$7</definedName>
    <definedName name="OtherTDC">[5]Summary!$U$5</definedName>
    <definedName name="parking">[2]Travel!$P$4</definedName>
    <definedName name="PD" localSheetId="1">'[1]Form Page 4'!#REF!</definedName>
    <definedName name="PD">'[1]Form Page 4'!#REF!</definedName>
    <definedName name="post" localSheetId="1">#REF!</definedName>
    <definedName name="post">#REF!</definedName>
    <definedName name="_xlnm.Print_Area" localSheetId="0">Summary!$A$1:$M$47</definedName>
    <definedName name="_xlnm.Print_Area" localSheetId="1">Tuition!$A$1:$S$65</definedName>
    <definedName name="Print_Area_MI" localSheetId="1">#REF!</definedName>
    <definedName name="Print_Area_MI">#REF!</definedName>
    <definedName name="Print_Titles_MI" localSheetId="1">#REF!</definedName>
    <definedName name="Print_Titles_MI">#REF!</definedName>
    <definedName name="Project2_Comments" localSheetId="1">#REF!</definedName>
    <definedName name="Project2_Comments">#REF!</definedName>
    <definedName name="Project3_Budget" localSheetId="1">#REF!</definedName>
    <definedName name="Project3_Budget">#REF!</definedName>
    <definedName name="Project3_Comments" localSheetId="1">#REF!</definedName>
    <definedName name="Project3_Comments">#REF!</definedName>
    <definedName name="Project4_Budget" localSheetId="1">#REF!</definedName>
    <definedName name="Project4_Budget">#REF!</definedName>
    <definedName name="Project4_Comments" localSheetId="1">#REF!</definedName>
    <definedName name="Project4_Comments">#REF!</definedName>
    <definedName name="Project5_Budget" localSheetId="1">#REF!</definedName>
    <definedName name="Project5_Budget">#REF!</definedName>
    <definedName name="Project5_Comments" localSheetId="1">#REF!</definedName>
    <definedName name="Project5_Comments">#REF!</definedName>
    <definedName name="ps" localSheetId="1">#REF!</definedName>
    <definedName name="ps">#REF!</definedName>
    <definedName name="TFF_TDC">[5]Summary!$U$6</definedName>
    <definedName name="ug" localSheetId="1">#REF!</definedName>
    <definedName name="ug">#REF!</definedName>
    <definedName name="Year1">[2]Travel!$M$6</definedName>
    <definedName name="Year2">[2]Travel!$M$10</definedName>
    <definedName name="Year3">[2]Travel!$M$14</definedName>
    <definedName name="Year4">[2]Travel!$M$18</definedName>
    <definedName name="Year5">[2]Travel!$M$22</definedName>
    <definedName name="years" localSheetId="1">'[6]Start here'!$I$10</definedName>
    <definedName name="years">'[6]Start here'!$I$10</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D27" i="2" l="1"/>
  <c r="D26" i="2"/>
  <c r="D25" i="2"/>
  <c r="D23" i="2"/>
  <c r="D22" i="2"/>
  <c r="S90" i="8" l="1"/>
  <c r="Q90" i="8"/>
  <c r="O90" i="8"/>
  <c r="M90" i="8"/>
  <c r="K90" i="8"/>
  <c r="S89" i="8"/>
  <c r="S88" i="8" s="1"/>
  <c r="Q89" i="8"/>
  <c r="Q88" i="8" s="1"/>
  <c r="O89" i="8"/>
  <c r="O88" i="8" s="1"/>
  <c r="M89" i="8"/>
  <c r="M88" i="8" s="1"/>
  <c r="K89" i="8"/>
  <c r="K88" i="8" s="1"/>
  <c r="S69" i="8"/>
  <c r="Q69" i="8"/>
  <c r="O69" i="8"/>
  <c r="M69" i="8"/>
  <c r="K69" i="8"/>
  <c r="S68" i="8"/>
  <c r="S67" i="8" s="1"/>
  <c r="Q68" i="8"/>
  <c r="Q67" i="8" s="1"/>
  <c r="O68" i="8"/>
  <c r="O67" i="8" s="1"/>
  <c r="M68" i="8"/>
  <c r="M67" i="8" s="1"/>
  <c r="K68" i="8"/>
  <c r="K67" i="8" s="1"/>
  <c r="S48" i="8"/>
  <c r="Q48" i="8"/>
  <c r="O48" i="8"/>
  <c r="M48" i="8"/>
  <c r="K48" i="8"/>
  <c r="S47" i="8"/>
  <c r="S46" i="8" s="1"/>
  <c r="Q47" i="8"/>
  <c r="Q46" i="8" s="1"/>
  <c r="O47" i="8"/>
  <c r="O46" i="8" s="1"/>
  <c r="M47" i="8"/>
  <c r="M46" i="8" s="1"/>
  <c r="K47" i="8"/>
  <c r="K46" i="8" s="1"/>
  <c r="S28" i="8"/>
  <c r="Q28" i="8"/>
  <c r="O28" i="8"/>
  <c r="M28" i="8"/>
  <c r="K28" i="8"/>
  <c r="S27" i="8"/>
  <c r="S26" i="8" s="1"/>
  <c r="Q27" i="8"/>
  <c r="Q26" i="8" s="1"/>
  <c r="O27" i="8"/>
  <c r="O26" i="8" s="1"/>
  <c r="M27" i="8"/>
  <c r="M26" i="8" s="1"/>
  <c r="K27" i="8"/>
  <c r="K26" i="8" s="1"/>
  <c r="S8" i="8"/>
  <c r="Q8" i="8"/>
  <c r="O8" i="8"/>
  <c r="M8" i="8"/>
  <c r="K8" i="8"/>
  <c r="S7" i="8"/>
  <c r="S6" i="8" s="1"/>
  <c r="Q7" i="8"/>
  <c r="Q6" i="8" s="1"/>
  <c r="O7" i="8"/>
  <c r="O6" i="8" s="1"/>
  <c r="M7" i="8"/>
  <c r="M6" i="8" s="1"/>
  <c r="K7" i="8"/>
  <c r="K6" i="8"/>
  <c r="H40" i="2" l="1"/>
  <c r="Q280" i="6"/>
  <c r="Q281" i="6" s="1"/>
  <c r="Q282" i="6" s="1"/>
  <c r="Q283" i="6" s="1"/>
  <c r="Q284" i="6" s="1"/>
  <c r="Q285" i="6" s="1"/>
  <c r="Q286" i="6" s="1"/>
  <c r="M280" i="6"/>
  <c r="M281" i="6" s="1"/>
  <c r="M282" i="6" s="1"/>
  <c r="M283" i="6" s="1"/>
  <c r="M284" i="6" s="1"/>
  <c r="M285" i="6" s="1"/>
  <c r="M286" i="6" s="1"/>
  <c r="K280" i="6"/>
  <c r="K281" i="6" s="1"/>
  <c r="K282" i="6" s="1"/>
  <c r="K283" i="6" s="1"/>
  <c r="K284" i="6" s="1"/>
  <c r="K285" i="6" s="1"/>
  <c r="K286" i="6" s="1"/>
  <c r="O279" i="6"/>
  <c r="O280" i="6" s="1"/>
  <c r="O281" i="6" s="1"/>
  <c r="O282" i="6" s="1"/>
  <c r="O283" i="6" s="1"/>
  <c r="O284" i="6" s="1"/>
  <c r="O285" i="6" s="1"/>
  <c r="O286" i="6" s="1"/>
  <c r="M279" i="6"/>
  <c r="K279" i="6"/>
  <c r="Q271" i="6"/>
  <c r="O270" i="6"/>
  <c r="M270" i="6"/>
  <c r="K270" i="6"/>
  <c r="Q264" i="6"/>
  <c r="Q265" i="6" s="1"/>
  <c r="Q266" i="6" s="1"/>
  <c r="Q267" i="6" s="1"/>
  <c r="Q268" i="6" s="1"/>
  <c r="Q262" i="6"/>
  <c r="Q263" i="6" s="1"/>
  <c r="O261" i="6"/>
  <c r="O262" i="6" s="1"/>
  <c r="O263" i="6" s="1"/>
  <c r="O264" i="6" s="1"/>
  <c r="O265" i="6" s="1"/>
  <c r="O266" i="6" s="1"/>
  <c r="O267" i="6" s="1"/>
  <c r="O268" i="6" s="1"/>
  <c r="M261" i="6"/>
  <c r="M262" i="6" s="1"/>
  <c r="M263" i="6" s="1"/>
  <c r="M264" i="6" s="1"/>
  <c r="M265" i="6" s="1"/>
  <c r="M266" i="6" s="1"/>
  <c r="M267" i="6" s="1"/>
  <c r="M268" i="6" s="1"/>
  <c r="K261" i="6"/>
  <c r="K262" i="6" s="1"/>
  <c r="K263" i="6" s="1"/>
  <c r="K264" i="6" s="1"/>
  <c r="K265" i="6" s="1"/>
  <c r="K266" i="6" s="1"/>
  <c r="K267" i="6" s="1"/>
  <c r="K268" i="6" s="1"/>
  <c r="O251" i="6"/>
  <c r="O252" i="6" s="1"/>
  <c r="O253" i="6" s="1"/>
  <c r="O254" i="6" s="1"/>
  <c r="O255" i="6" s="1"/>
  <c r="O256" i="6" s="1"/>
  <c r="Q250" i="6"/>
  <c r="Q251" i="6" s="1"/>
  <c r="Q252" i="6" s="1"/>
  <c r="Q253" i="6" s="1"/>
  <c r="Q254" i="6" s="1"/>
  <c r="Q255" i="6" s="1"/>
  <c r="Q256" i="6" s="1"/>
  <c r="O250" i="6"/>
  <c r="M250" i="6"/>
  <c r="M251" i="6" s="1"/>
  <c r="M252" i="6" s="1"/>
  <c r="M253" i="6" s="1"/>
  <c r="M254" i="6" s="1"/>
  <c r="M255" i="6" s="1"/>
  <c r="M256" i="6" s="1"/>
  <c r="O249" i="6"/>
  <c r="M249" i="6"/>
  <c r="K249" i="6"/>
  <c r="K250" i="6" s="1"/>
  <c r="K251" i="6" s="1"/>
  <c r="K252" i="6" s="1"/>
  <c r="K253" i="6" s="1"/>
  <c r="K254" i="6" s="1"/>
  <c r="K255" i="6" s="1"/>
  <c r="K256" i="6" s="1"/>
  <c r="Q241" i="6"/>
  <c r="Q242" i="6" s="1"/>
  <c r="Q243" i="6" s="1"/>
  <c r="Q244" i="6" s="1"/>
  <c r="Q245" i="6" s="1"/>
  <c r="Q246" i="6" s="1"/>
  <c r="Q247" i="6" s="1"/>
  <c r="O240" i="6"/>
  <c r="M240" i="6"/>
  <c r="K240" i="6"/>
  <c r="K90" i="6" s="1"/>
  <c r="Q232" i="6"/>
  <c r="Q233" i="6" s="1"/>
  <c r="Q234" i="6" s="1"/>
  <c r="Q235" i="6" s="1"/>
  <c r="Q236" i="6" s="1"/>
  <c r="Q237" i="6" s="1"/>
  <c r="Q238" i="6" s="1"/>
  <c r="O231" i="6"/>
  <c r="O232" i="6" s="1"/>
  <c r="O233" i="6" s="1"/>
  <c r="O234" i="6" s="1"/>
  <c r="O235" i="6" s="1"/>
  <c r="O236" i="6" s="1"/>
  <c r="O237" i="6" s="1"/>
  <c r="O238" i="6" s="1"/>
  <c r="M231" i="6"/>
  <c r="M232" i="6" s="1"/>
  <c r="M233" i="6" s="1"/>
  <c r="M234" i="6" s="1"/>
  <c r="M235" i="6" s="1"/>
  <c r="M236" i="6" s="1"/>
  <c r="M237" i="6" s="1"/>
  <c r="M238" i="6" s="1"/>
  <c r="K231" i="6"/>
  <c r="K232" i="6" s="1"/>
  <c r="K233" i="6" s="1"/>
  <c r="K234" i="6" s="1"/>
  <c r="K235" i="6" s="1"/>
  <c r="K236" i="6" s="1"/>
  <c r="K237" i="6" s="1"/>
  <c r="K238" i="6" s="1"/>
  <c r="Q221" i="6"/>
  <c r="Q222" i="6" s="1"/>
  <c r="Q223" i="6" s="1"/>
  <c r="Q224" i="6" s="1"/>
  <c r="Q225" i="6" s="1"/>
  <c r="Q226" i="6" s="1"/>
  <c r="Q220" i="6"/>
  <c r="O219" i="6"/>
  <c r="O220" i="6" s="1"/>
  <c r="O221" i="6" s="1"/>
  <c r="O222" i="6" s="1"/>
  <c r="O223" i="6" s="1"/>
  <c r="O224" i="6" s="1"/>
  <c r="O225" i="6" s="1"/>
  <c r="O226" i="6" s="1"/>
  <c r="M219" i="6"/>
  <c r="M220" i="6" s="1"/>
  <c r="M221" i="6" s="1"/>
  <c r="M222" i="6" s="1"/>
  <c r="M223" i="6" s="1"/>
  <c r="M224" i="6" s="1"/>
  <c r="M225" i="6" s="1"/>
  <c r="M226" i="6" s="1"/>
  <c r="K219" i="6"/>
  <c r="K220" i="6" s="1"/>
  <c r="K221" i="6" s="1"/>
  <c r="K222" i="6" s="1"/>
  <c r="K223" i="6" s="1"/>
  <c r="K224" i="6" s="1"/>
  <c r="K225" i="6" s="1"/>
  <c r="K226" i="6" s="1"/>
  <c r="Q211" i="6"/>
  <c r="Q212" i="6" s="1"/>
  <c r="Q213" i="6" s="1"/>
  <c r="Q214" i="6" s="1"/>
  <c r="Q215" i="6" s="1"/>
  <c r="Q216" i="6" s="1"/>
  <c r="Q217" i="6" s="1"/>
  <c r="O211" i="6"/>
  <c r="O210" i="6"/>
  <c r="M210" i="6"/>
  <c r="K210" i="6"/>
  <c r="K69" i="6" s="1"/>
  <c r="K203" i="6"/>
  <c r="Q202" i="6"/>
  <c r="Q203" i="6" s="1"/>
  <c r="Q204" i="6" s="1"/>
  <c r="Q205" i="6" s="1"/>
  <c r="Q206" i="6" s="1"/>
  <c r="Q207" i="6" s="1"/>
  <c r="Q208" i="6" s="1"/>
  <c r="K202" i="6"/>
  <c r="O201" i="6"/>
  <c r="O202" i="6" s="1"/>
  <c r="O203" i="6" s="1"/>
  <c r="O204" i="6" s="1"/>
  <c r="O205" i="6" s="1"/>
  <c r="O206" i="6" s="1"/>
  <c r="O207" i="6" s="1"/>
  <c r="O208" i="6" s="1"/>
  <c r="M201" i="6"/>
  <c r="M202" i="6" s="1"/>
  <c r="M203" i="6" s="1"/>
  <c r="M204" i="6" s="1"/>
  <c r="M205" i="6" s="1"/>
  <c r="K201" i="6"/>
  <c r="Q190" i="6"/>
  <c r="Q191" i="6" s="1"/>
  <c r="Q192" i="6" s="1"/>
  <c r="Q193" i="6" s="1"/>
  <c r="Q194" i="6" s="1"/>
  <c r="Q195" i="6" s="1"/>
  <c r="Q196" i="6" s="1"/>
  <c r="K190" i="6"/>
  <c r="K191" i="6" s="1"/>
  <c r="K192" i="6" s="1"/>
  <c r="O189" i="6"/>
  <c r="O190" i="6" s="1"/>
  <c r="O191" i="6" s="1"/>
  <c r="O192" i="6" s="1"/>
  <c r="O193" i="6" s="1"/>
  <c r="O194" i="6" s="1"/>
  <c r="O195" i="6" s="1"/>
  <c r="O196" i="6" s="1"/>
  <c r="M189" i="6"/>
  <c r="M190" i="6" s="1"/>
  <c r="M191" i="6" s="1"/>
  <c r="M192" i="6" s="1"/>
  <c r="M193" i="6" s="1"/>
  <c r="M194" i="6" s="1"/>
  <c r="M195" i="6" s="1"/>
  <c r="M196" i="6" s="1"/>
  <c r="K189" i="6"/>
  <c r="Q181" i="6"/>
  <c r="O180" i="6"/>
  <c r="M180" i="6"/>
  <c r="K180" i="6"/>
  <c r="O173" i="6"/>
  <c r="O174" i="6" s="1"/>
  <c r="O175" i="6" s="1"/>
  <c r="O176" i="6" s="1"/>
  <c r="O177" i="6" s="1"/>
  <c r="O178" i="6" s="1"/>
  <c r="Q172" i="6"/>
  <c r="Q173" i="6" s="1"/>
  <c r="Q174" i="6" s="1"/>
  <c r="Q175" i="6" s="1"/>
  <c r="Q176" i="6" s="1"/>
  <c r="Q177" i="6" s="1"/>
  <c r="Q178" i="6" s="1"/>
  <c r="O172" i="6"/>
  <c r="M172" i="6"/>
  <c r="M173" i="6" s="1"/>
  <c r="O171" i="6"/>
  <c r="M171" i="6"/>
  <c r="K171" i="6"/>
  <c r="K172" i="6" s="1"/>
  <c r="K173" i="6" s="1"/>
  <c r="K174" i="6" s="1"/>
  <c r="K175" i="6" s="1"/>
  <c r="K176" i="6" s="1"/>
  <c r="K177" i="6" s="1"/>
  <c r="K178" i="6" s="1"/>
  <c r="Q161" i="6"/>
  <c r="Q162" i="6" s="1"/>
  <c r="Q163" i="6" s="1"/>
  <c r="Q164" i="6" s="1"/>
  <c r="Q165" i="6" s="1"/>
  <c r="Q166" i="6" s="1"/>
  <c r="Q160" i="6"/>
  <c r="O159" i="6"/>
  <c r="O160" i="6" s="1"/>
  <c r="O161" i="6" s="1"/>
  <c r="O162" i="6" s="1"/>
  <c r="O163" i="6" s="1"/>
  <c r="O164" i="6" s="1"/>
  <c r="O165" i="6" s="1"/>
  <c r="O166" i="6" s="1"/>
  <c r="M159" i="6"/>
  <c r="M160" i="6" s="1"/>
  <c r="M161" i="6" s="1"/>
  <c r="M162" i="6" s="1"/>
  <c r="K159" i="6"/>
  <c r="K160" i="6" s="1"/>
  <c r="K161" i="6" s="1"/>
  <c r="Q151" i="6"/>
  <c r="Q152" i="6" s="1"/>
  <c r="Q153" i="6" s="1"/>
  <c r="Q154" i="6" s="1"/>
  <c r="Q155" i="6" s="1"/>
  <c r="Q156" i="6" s="1"/>
  <c r="Q157" i="6" s="1"/>
  <c r="O151" i="6"/>
  <c r="O152" i="6" s="1"/>
  <c r="O153" i="6" s="1"/>
  <c r="O154" i="6" s="1"/>
  <c r="O155" i="6" s="1"/>
  <c r="O156" i="6" s="1"/>
  <c r="O157" i="6" s="1"/>
  <c r="O150" i="6"/>
  <c r="M150" i="6" s="1"/>
  <c r="K150" i="6"/>
  <c r="Q142" i="6"/>
  <c r="Q143" i="6" s="1"/>
  <c r="Q144" i="6" s="1"/>
  <c r="Q145" i="6" s="1"/>
  <c r="Q146" i="6" s="1"/>
  <c r="Q147" i="6" s="1"/>
  <c r="Q148" i="6" s="1"/>
  <c r="K142" i="6"/>
  <c r="O141" i="6"/>
  <c r="O142" i="6" s="1"/>
  <c r="O143" i="6" s="1"/>
  <c r="O144" i="6" s="1"/>
  <c r="O145" i="6" s="1"/>
  <c r="O146" i="6" s="1"/>
  <c r="O147" i="6" s="1"/>
  <c r="O148" i="6" s="1"/>
  <c r="K141" i="6"/>
  <c r="Q130" i="6"/>
  <c r="Q131" i="6" s="1"/>
  <c r="Q132" i="6" s="1"/>
  <c r="Q133" i="6" s="1"/>
  <c r="Q134" i="6" s="1"/>
  <c r="Q135" i="6" s="1"/>
  <c r="Q136" i="6" s="1"/>
  <c r="K130" i="6"/>
  <c r="K131" i="6" s="1"/>
  <c r="O129" i="6"/>
  <c r="O130" i="6" s="1"/>
  <c r="O131" i="6" s="1"/>
  <c r="O132" i="6" s="1"/>
  <c r="O133" i="6" s="1"/>
  <c r="O134" i="6" s="1"/>
  <c r="O135" i="6" s="1"/>
  <c r="O136" i="6" s="1"/>
  <c r="M129" i="6"/>
  <c r="M130" i="6" s="1"/>
  <c r="M131" i="6" s="1"/>
  <c r="M132" i="6" s="1"/>
  <c r="M133" i="6" s="1"/>
  <c r="M134" i="6" s="1"/>
  <c r="M135" i="6" s="1"/>
  <c r="M136" i="6" s="1"/>
  <c r="K129" i="6"/>
  <c r="Q121" i="6"/>
  <c r="O121" i="6" s="1"/>
  <c r="O120" i="6"/>
  <c r="M120" i="6"/>
  <c r="K7" i="6" s="1"/>
  <c r="K6" i="6" s="1"/>
  <c r="K120" i="6"/>
  <c r="Q112" i="6"/>
  <c r="Q113" i="6" s="1"/>
  <c r="Q114" i="6" s="1"/>
  <c r="Q115" i="6" s="1"/>
  <c r="Q116" i="6" s="1"/>
  <c r="Q117" i="6" s="1"/>
  <c r="Q118" i="6" s="1"/>
  <c r="O112" i="6"/>
  <c r="O113" i="6" s="1"/>
  <c r="O114" i="6" s="1"/>
  <c r="O115" i="6" s="1"/>
  <c r="O116" i="6" s="1"/>
  <c r="O117" i="6" s="1"/>
  <c r="O118" i="6" s="1"/>
  <c r="O111" i="6"/>
  <c r="M111" i="6"/>
  <c r="M112" i="6" s="1"/>
  <c r="M113" i="6" s="1"/>
  <c r="M114" i="6" s="1"/>
  <c r="M115" i="6" s="1"/>
  <c r="M116" i="6" s="1"/>
  <c r="M117" i="6" s="1"/>
  <c r="M118" i="6" s="1"/>
  <c r="K111" i="6"/>
  <c r="K112" i="6" s="1"/>
  <c r="K113" i="6" s="1"/>
  <c r="K114" i="6" s="1"/>
  <c r="K115" i="6" s="1"/>
  <c r="K116" i="6" s="1"/>
  <c r="K117" i="6" s="1"/>
  <c r="K118" i="6" s="1"/>
  <c r="K89" i="6"/>
  <c r="K88" i="6"/>
  <c r="K47" i="6"/>
  <c r="K46" i="6" s="1"/>
  <c r="K28" i="6" l="1"/>
  <c r="K48" i="6"/>
  <c r="K68" i="6"/>
  <c r="K67" i="6" s="1"/>
  <c r="K8" i="6"/>
  <c r="K193" i="6"/>
  <c r="M121" i="6"/>
  <c r="Q7" i="6" s="1"/>
  <c r="Q6" i="6" s="1"/>
  <c r="O122" i="6"/>
  <c r="O123" i="6" s="1"/>
  <c r="O124" i="6" s="1"/>
  <c r="O125" i="6" s="1"/>
  <c r="O126" i="6" s="1"/>
  <c r="O127" i="6" s="1"/>
  <c r="K132" i="6"/>
  <c r="M174" i="6"/>
  <c r="Q122" i="6"/>
  <c r="Q123" i="6" s="1"/>
  <c r="Q124" i="6" s="1"/>
  <c r="Q125" i="6" s="1"/>
  <c r="Q126" i="6" s="1"/>
  <c r="Q127" i="6" s="1"/>
  <c r="K162" i="6"/>
  <c r="O181" i="6"/>
  <c r="Q182" i="6"/>
  <c r="Q183" i="6" s="1"/>
  <c r="Q184" i="6" s="1"/>
  <c r="Q185" i="6" s="1"/>
  <c r="Q186" i="6" s="1"/>
  <c r="Q187" i="6" s="1"/>
  <c r="K204" i="6"/>
  <c r="O271" i="6"/>
  <c r="Q272" i="6"/>
  <c r="Q273" i="6" s="1"/>
  <c r="Q274" i="6" s="1"/>
  <c r="Q275" i="6" s="1"/>
  <c r="Q276" i="6" s="1"/>
  <c r="Q277" i="6" s="1"/>
  <c r="M151" i="6"/>
  <c r="M163" i="6"/>
  <c r="O212" i="6"/>
  <c r="O213" i="6" s="1"/>
  <c r="O214" i="6" s="1"/>
  <c r="O215" i="6" s="1"/>
  <c r="O216" i="6" s="1"/>
  <c r="O217" i="6" s="1"/>
  <c r="M211" i="6"/>
  <c r="M206" i="6"/>
  <c r="M207" i="6" s="1"/>
  <c r="M208" i="6" s="1"/>
  <c r="K143" i="6"/>
  <c r="K144" i="6" s="1"/>
  <c r="K145" i="6" s="1"/>
  <c r="K146" i="6" s="1"/>
  <c r="K147" i="6" s="1"/>
  <c r="K148" i="6" s="1"/>
  <c r="M141" i="6"/>
  <c r="M142" i="6" s="1"/>
  <c r="O241" i="6"/>
  <c r="K205" i="6" l="1"/>
  <c r="M175" i="6"/>
  <c r="K211" i="6"/>
  <c r="M89" i="6"/>
  <c r="M88" i="6" s="1"/>
  <c r="M212" i="6"/>
  <c r="M68" i="6"/>
  <c r="M67" i="6" s="1"/>
  <c r="M164" i="6"/>
  <c r="M165" i="6" s="1"/>
  <c r="M166" i="6" s="1"/>
  <c r="M122" i="6"/>
  <c r="K121" i="6"/>
  <c r="M7" i="6"/>
  <c r="M6" i="6" s="1"/>
  <c r="M27" i="6"/>
  <c r="M26" i="6" s="1"/>
  <c r="M143" i="6"/>
  <c r="K151" i="6"/>
  <c r="O28" i="6" s="1"/>
  <c r="M152" i="6"/>
  <c r="M153" i="6" s="1"/>
  <c r="M154" i="6" s="1"/>
  <c r="M155" i="6" s="1"/>
  <c r="M156" i="6" s="1"/>
  <c r="M157" i="6" s="1"/>
  <c r="O272" i="6"/>
  <c r="O273" i="6" s="1"/>
  <c r="O274" i="6" s="1"/>
  <c r="O275" i="6" s="1"/>
  <c r="O276" i="6" s="1"/>
  <c r="O277" i="6" s="1"/>
  <c r="M271" i="6"/>
  <c r="M181" i="6"/>
  <c r="O182" i="6"/>
  <c r="O183" i="6" s="1"/>
  <c r="O184" i="6" s="1"/>
  <c r="O185" i="6" s="1"/>
  <c r="O186" i="6" s="1"/>
  <c r="O187" i="6" s="1"/>
  <c r="O242" i="6"/>
  <c r="O243" i="6" s="1"/>
  <c r="O244" i="6" s="1"/>
  <c r="O245" i="6" s="1"/>
  <c r="O246" i="6" s="1"/>
  <c r="O247" i="6" s="1"/>
  <c r="M241" i="6"/>
  <c r="K27" i="6"/>
  <c r="K26" i="6" s="1"/>
  <c r="K163" i="6"/>
  <c r="K133" i="6"/>
  <c r="K194" i="6"/>
  <c r="K195" i="6" s="1"/>
  <c r="K196" i="6" s="1"/>
  <c r="K164" i="6" l="1"/>
  <c r="K165" i="6" s="1"/>
  <c r="K166" i="6" s="1"/>
  <c r="K212" i="6"/>
  <c r="M90" i="6"/>
  <c r="M69" i="6"/>
  <c r="K206" i="6"/>
  <c r="K207" i="6" s="1"/>
  <c r="K208" i="6" s="1"/>
  <c r="K134" i="6"/>
  <c r="K135" i="6" s="1"/>
  <c r="K136" i="6" s="1"/>
  <c r="M182" i="6"/>
  <c r="K181" i="6"/>
  <c r="M47" i="6"/>
  <c r="M46" i="6" s="1"/>
  <c r="K152" i="6"/>
  <c r="M28" i="6"/>
  <c r="K122" i="6"/>
  <c r="M8" i="6"/>
  <c r="M176" i="6"/>
  <c r="M177" i="6" s="1"/>
  <c r="M178" i="6" s="1"/>
  <c r="Q8" i="6"/>
  <c r="M242" i="6"/>
  <c r="M243" i="6" s="1"/>
  <c r="M244" i="6" s="1"/>
  <c r="M245" i="6" s="1"/>
  <c r="M246" i="6" s="1"/>
  <c r="M247" i="6" s="1"/>
  <c r="K241" i="6"/>
  <c r="K242" i="6" s="1"/>
  <c r="K243" i="6" s="1"/>
  <c r="K244" i="6" s="1"/>
  <c r="K245" i="6" s="1"/>
  <c r="K246" i="6" s="1"/>
  <c r="K247" i="6" s="1"/>
  <c r="M272" i="6"/>
  <c r="M273" i="6" s="1"/>
  <c r="M274" i="6" s="1"/>
  <c r="M275" i="6" s="1"/>
  <c r="M276" i="6" s="1"/>
  <c r="M277" i="6" s="1"/>
  <c r="K271" i="6"/>
  <c r="K272" i="6" s="1"/>
  <c r="K273" i="6" s="1"/>
  <c r="K274" i="6" s="1"/>
  <c r="K275" i="6" s="1"/>
  <c r="K276" i="6" s="1"/>
  <c r="K277" i="6" s="1"/>
  <c r="O27" i="6"/>
  <c r="O26" i="6" s="1"/>
  <c r="M144" i="6"/>
  <c r="M123" i="6"/>
  <c r="M124" i="6" s="1"/>
  <c r="M125" i="6" s="1"/>
  <c r="M126" i="6" s="1"/>
  <c r="M127" i="6" s="1"/>
  <c r="O7" i="6"/>
  <c r="O6" i="6" s="1"/>
  <c r="S7" i="6"/>
  <c r="S6" i="6" s="1"/>
  <c r="O89" i="6"/>
  <c r="O88" i="6" s="1"/>
  <c r="O68" i="6"/>
  <c r="O67" i="6" s="1"/>
  <c r="M213" i="6"/>
  <c r="M214" i="6" l="1"/>
  <c r="Q89" i="6"/>
  <c r="Q88" i="6" s="1"/>
  <c r="Q68" i="6"/>
  <c r="Q67" i="6" s="1"/>
  <c r="K123" i="6"/>
  <c r="K124" i="6" s="1"/>
  <c r="K125" i="6" s="1"/>
  <c r="K126" i="6" s="1"/>
  <c r="K127" i="6" s="1"/>
  <c r="O8" i="6"/>
  <c r="K182" i="6"/>
  <c r="M48" i="6"/>
  <c r="M183" i="6"/>
  <c r="O47" i="6"/>
  <c r="O46" i="6" s="1"/>
  <c r="K213" i="6"/>
  <c r="O90" i="6"/>
  <c r="O69" i="6"/>
  <c r="M145" i="6"/>
  <c r="Q27" i="6"/>
  <c r="Q26" i="6" s="1"/>
  <c r="K153" i="6"/>
  <c r="Q28" i="6"/>
  <c r="S8" i="6"/>
  <c r="K214" i="6" l="1"/>
  <c r="Q69" i="6"/>
  <c r="Q90" i="6"/>
  <c r="K183" i="6"/>
  <c r="O48" i="6"/>
  <c r="M184" i="6"/>
  <c r="Q47" i="6"/>
  <c r="Q46" i="6" s="1"/>
  <c r="K154" i="6"/>
  <c r="K155" i="6" s="1"/>
  <c r="K156" i="6" s="1"/>
  <c r="K157" i="6" s="1"/>
  <c r="S28" i="6"/>
  <c r="M146" i="6"/>
  <c r="M147" i="6" s="1"/>
  <c r="M148" i="6" s="1"/>
  <c r="S27" i="6"/>
  <c r="S26" i="6" s="1"/>
  <c r="M215" i="6"/>
  <c r="M216" i="6" s="1"/>
  <c r="M217" i="6" s="1"/>
  <c r="S68" i="6"/>
  <c r="S67" i="6" s="1"/>
  <c r="S89" i="6"/>
  <c r="S88" i="6" s="1"/>
  <c r="M185" i="6" l="1"/>
  <c r="M186" i="6" s="1"/>
  <c r="M187" i="6" s="1"/>
  <c r="S47" i="6"/>
  <c r="S46" i="6" s="1"/>
  <c r="K184" i="6"/>
  <c r="Q48" i="6"/>
  <c r="K215" i="6"/>
  <c r="K216" i="6" s="1"/>
  <c r="K217" i="6" s="1"/>
  <c r="S90" i="6"/>
  <c r="S69" i="6"/>
  <c r="K185" i="6" l="1"/>
  <c r="K186" i="6" s="1"/>
  <c r="K187" i="6" s="1"/>
  <c r="S48" i="6"/>
  <c r="H16" i="2" l="1"/>
  <c r="H25" i="2" s="1"/>
  <c r="H27" i="2"/>
  <c r="J22" i="2"/>
  <c r="L22" i="2"/>
  <c r="J10" i="2"/>
  <c r="L10" i="2"/>
  <c r="L19" i="2" s="1"/>
  <c r="J14" i="2"/>
  <c r="L14" i="2"/>
  <c r="J23" i="2"/>
  <c r="L23" i="2"/>
  <c r="J24" i="2"/>
  <c r="L24" i="2"/>
  <c r="J25" i="2"/>
  <c r="L25" i="2"/>
  <c r="J26" i="2"/>
  <c r="L26" i="2"/>
  <c r="J27" i="2"/>
  <c r="L27" i="2"/>
  <c r="I30" i="2"/>
  <c r="J30" i="2"/>
  <c r="K30" i="2"/>
  <c r="L30" i="2"/>
  <c r="I33" i="2"/>
  <c r="J33" i="2"/>
  <c r="K33" i="2"/>
  <c r="L33" i="2"/>
  <c r="I35" i="2"/>
  <c r="J35" i="2"/>
  <c r="K35" i="2"/>
  <c r="L35" i="2"/>
  <c r="J38" i="2"/>
  <c r="L38" i="2"/>
  <c r="J19" i="2"/>
  <c r="I38" i="2"/>
  <c r="K38" i="2"/>
  <c r="H18" i="2"/>
  <c r="H15" i="2"/>
  <c r="H11" i="2"/>
  <c r="H22" i="2" s="1"/>
  <c r="I11" i="2"/>
  <c r="I22" i="2" s="1"/>
  <c r="I21" i="2" s="1"/>
  <c r="H12" i="2"/>
  <c r="H23" i="2" s="1"/>
  <c r="C27" i="2"/>
  <c r="H30" i="2"/>
  <c r="C24" i="2"/>
  <c r="H17" i="2"/>
  <c r="H26" i="2" s="1"/>
  <c r="C25" i="2"/>
  <c r="C26" i="2"/>
  <c r="I16" i="2"/>
  <c r="K16" i="2" s="1"/>
  <c r="I18" i="2"/>
  <c r="K18" i="2" s="1"/>
  <c r="K27" i="2" s="1"/>
  <c r="I12" i="2"/>
  <c r="K12" i="2" s="1"/>
  <c r="K23" i="2" s="1"/>
  <c r="I17" i="2"/>
  <c r="K17" i="2" s="1"/>
  <c r="K26" i="2" s="1"/>
  <c r="I15" i="2"/>
  <c r="K15" i="2" s="1"/>
  <c r="K14" i="2" s="1"/>
  <c r="I26" i="2"/>
  <c r="K25" i="2"/>
  <c r="I27" i="2"/>
  <c r="I24" i="2"/>
  <c r="K24" i="2"/>
  <c r="H14" i="2" l="1"/>
  <c r="K11" i="2"/>
  <c r="K22" i="2" s="1"/>
  <c r="K21" i="2" s="1"/>
  <c r="I14" i="2"/>
  <c r="I25" i="2"/>
  <c r="I23" i="2"/>
  <c r="J21" i="2"/>
  <c r="J28" i="2" s="1"/>
  <c r="J45" i="2" s="1"/>
  <c r="H10" i="2"/>
  <c r="H19" i="2" s="1"/>
  <c r="L21" i="2"/>
  <c r="L28" i="2" s="1"/>
  <c r="L45" i="2" s="1"/>
  <c r="H24" i="2"/>
  <c r="H21" i="2" s="1"/>
  <c r="I10" i="2"/>
  <c r="I19" i="2" s="1"/>
  <c r="I28" i="2" s="1"/>
  <c r="I45" i="2" s="1"/>
  <c r="K10" i="2" l="1"/>
  <c r="K19" i="2" s="1"/>
  <c r="K28" i="2" s="1"/>
  <c r="K45" i="2" s="1"/>
  <c r="H28" i="2"/>
  <c r="H38" i="2" l="1"/>
  <c r="H4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Julienne Krennrich</author>
  </authors>
  <commentList>
    <comment ref="H10" authorId="0" shapeId="0" xr:uid="{00000000-0006-0000-0000-000001000000}">
      <text>
        <r>
          <rPr>
            <b/>
            <sz val="10"/>
            <color indexed="81"/>
            <rFont val="Calibri"/>
            <family val="2"/>
          </rPr>
          <t>The ERP program does not support summer salary. Salary for key personnel should only be requested in unlike circumstances.</t>
        </r>
        <r>
          <rPr>
            <sz val="10"/>
            <color indexed="81"/>
            <rFont val="Calibri"/>
            <family val="2"/>
          </rPr>
          <t xml:space="preserve">
</t>
        </r>
      </text>
    </comment>
    <comment ref="H40" authorId="0" shapeId="0" xr:uid="{00000000-0006-0000-0000-000002000000}">
      <text>
        <r>
          <rPr>
            <b/>
            <sz val="10"/>
            <color indexed="81"/>
            <rFont val="Calibri"/>
            <family val="2"/>
          </rPr>
          <t xml:space="preserve">Please use the Engr tuition tab. Rates last updated on 12/19/2019.
</t>
        </r>
        <r>
          <rPr>
            <sz val="10"/>
            <color indexed="81"/>
            <rFont val="Calibri"/>
            <family val="2"/>
          </rPr>
          <t xml:space="preserve">
</t>
        </r>
      </text>
    </comment>
  </commentList>
</comments>
</file>

<file path=xl/sharedStrings.xml><?xml version="1.0" encoding="utf-8"?>
<sst xmlns="http://schemas.openxmlformats.org/spreadsheetml/2006/main" count="997" uniqueCount="116">
  <si>
    <t>Salary</t>
  </si>
  <si>
    <t>Summer</t>
  </si>
  <si>
    <t>A</t>
  </si>
  <si>
    <t>Key Personnel</t>
  </si>
  <si>
    <t>Monthly</t>
  </si>
  <si>
    <t>Months</t>
  </si>
  <si>
    <t>Calendar</t>
  </si>
  <si>
    <t>Number of</t>
  </si>
  <si>
    <t>B</t>
  </si>
  <si>
    <t>Other Personnel</t>
  </si>
  <si>
    <t>Post Doc</t>
  </si>
  <si>
    <t>Research Asst-Halftime</t>
  </si>
  <si>
    <t>Hourly Undergraduate student</t>
  </si>
  <si>
    <t>Subtotal: Salaries and Wages</t>
  </si>
  <si>
    <t>C</t>
  </si>
  <si>
    <t>Fringe Benefits</t>
  </si>
  <si>
    <t>Rate</t>
  </si>
  <si>
    <t>Subtotal: Salaries, Wages, and Benefits</t>
  </si>
  <si>
    <t>D</t>
  </si>
  <si>
    <t>E</t>
  </si>
  <si>
    <t>F</t>
  </si>
  <si>
    <t>G</t>
  </si>
  <si>
    <t>Other Direct Costs</t>
  </si>
  <si>
    <t>Materials and Supplies</t>
  </si>
  <si>
    <t>Year 5</t>
  </si>
  <si>
    <t>Year 4</t>
  </si>
  <si>
    <t>A&amp;B</t>
  </si>
  <si>
    <t>P</t>
  </si>
  <si>
    <t>XH (Student hourly)</t>
  </si>
  <si>
    <t>XH (Non-Student hourly)</t>
  </si>
  <si>
    <r>
      <rPr>
        <b/>
        <u/>
        <sz val="10"/>
        <color indexed="10"/>
        <rFont val="Arial"/>
        <family val="2"/>
      </rPr>
      <t>Benefits</t>
    </r>
    <r>
      <rPr>
        <b/>
        <sz val="10"/>
        <color indexed="10"/>
        <rFont val="Arial"/>
        <family val="2"/>
      </rPr>
      <t>:</t>
    </r>
  </si>
  <si>
    <t>persons</t>
  </si>
  <si>
    <t>P&amp;S</t>
  </si>
  <si>
    <t>Academic</t>
  </si>
  <si>
    <t>Federal Funds Requested</t>
  </si>
  <si>
    <t>Cost-Shared  Matching Funds</t>
  </si>
  <si>
    <t xml:space="preserve"> Funds Requested</t>
  </si>
  <si>
    <t>Project Title:</t>
  </si>
  <si>
    <t>PI:</t>
  </si>
  <si>
    <t>Department:</t>
  </si>
  <si>
    <t>Note: There are no Indirect Costs associated with ISU internal funding.</t>
  </si>
  <si>
    <t>Note: No Publication Costs are allowed for this award.</t>
  </si>
  <si>
    <t>Tuition</t>
  </si>
  <si>
    <t>Equipment (no equipment allowed for this award)</t>
  </si>
  <si>
    <r>
      <t xml:space="preserve">Travel </t>
    </r>
    <r>
      <rPr>
        <sz val="10"/>
        <rFont val="Arial"/>
        <family val="2"/>
      </rPr>
      <t>(allowed only to offsite research facilities for purposes of research activity, i.e., data collection)</t>
    </r>
  </si>
  <si>
    <t>Note: No grant preparation costs are allowed for this award.</t>
  </si>
  <si>
    <t>Start Date &amp; Project Duration:</t>
  </si>
  <si>
    <t>Cost Share &amp; Source</t>
  </si>
  <si>
    <t>Total Requested Project Funds</t>
  </si>
  <si>
    <t xml:space="preserve">           Tuition Costs</t>
  </si>
  <si>
    <t>Year 1</t>
  </si>
  <si>
    <t>Year 2</t>
  </si>
  <si>
    <t>Year 3</t>
  </si>
  <si>
    <t>Funds Requested</t>
  </si>
  <si>
    <r>
      <t xml:space="preserve">Graduate Student Tuition </t>
    </r>
    <r>
      <rPr>
        <b/>
        <sz val="12"/>
        <rFont val="Arial"/>
        <family val="2"/>
      </rPr>
      <t>(most Majors)</t>
    </r>
  </si>
  <si>
    <t>select 1/4-time/1/2-time &gt; &gt;</t>
  </si>
  <si>
    <t>1/2-time</t>
  </si>
  <si>
    <t>Graduate Student Tuition</t>
  </si>
  <si>
    <t>Maximum</t>
  </si>
  <si>
    <t>Minimum</t>
  </si>
  <si>
    <t>Graduate Student Tuition (most majors)</t>
  </si>
  <si>
    <r>
      <t>Masters Students</t>
    </r>
    <r>
      <rPr>
        <sz val="10"/>
        <rFont val="Arial"/>
        <family val="2"/>
      </rPr>
      <t xml:space="preserve"> (enter no. of students per term)</t>
    </r>
  </si>
  <si>
    <t>Summer 2019</t>
  </si>
  <si>
    <t>Summer 2020</t>
  </si>
  <si>
    <t>Summer 2021</t>
  </si>
  <si>
    <t>Fall</t>
  </si>
  <si>
    <t>Fall 2018</t>
  </si>
  <si>
    <t>Fall 2019</t>
  </si>
  <si>
    <t>Fall 2020</t>
  </si>
  <si>
    <t>Fall 2021</t>
  </si>
  <si>
    <t>Spring</t>
  </si>
  <si>
    <t>Spring 2019</t>
  </si>
  <si>
    <t>Spring 2020</t>
  </si>
  <si>
    <t>Spring 2021</t>
  </si>
  <si>
    <r>
      <t>PhD Students</t>
    </r>
    <r>
      <rPr>
        <sz val="10"/>
        <rFont val="Arial"/>
        <family val="2"/>
      </rPr>
      <t xml:space="preserve"> (enter no. of students per term)</t>
    </r>
  </si>
  <si>
    <r>
      <t xml:space="preserve">Graduate Student Tuition </t>
    </r>
    <r>
      <rPr>
        <b/>
        <sz val="12"/>
        <rFont val="Arial"/>
        <family val="2"/>
      </rPr>
      <t>(Engineering &amp; Architecture)</t>
    </r>
  </si>
  <si>
    <t>Engineering &amp; Architecture Students Only</t>
  </si>
  <si>
    <r>
      <t xml:space="preserve">Graduate Student Tuition </t>
    </r>
    <r>
      <rPr>
        <b/>
        <sz val="12"/>
        <rFont val="Arial"/>
        <family val="2"/>
      </rPr>
      <t>(Business &amp; STB)</t>
    </r>
  </si>
  <si>
    <t>Business and STB Students Only</t>
  </si>
  <si>
    <r>
      <t xml:space="preserve">Graduate Student Tuition </t>
    </r>
    <r>
      <rPr>
        <b/>
        <sz val="12"/>
        <rFont val="Arial"/>
        <family val="2"/>
      </rPr>
      <t>(*Specific Graduate Departments)</t>
    </r>
  </si>
  <si>
    <t>*Specific Graduate Departments</t>
  </si>
  <si>
    <t>*Animal Sci, Comp Sci, GDCB, Microbiology, Plant Path, BBMB, EEOB, Industrial Design, NREM</t>
  </si>
  <si>
    <t>Masters - Min</t>
  </si>
  <si>
    <t>Masters-Max</t>
  </si>
  <si>
    <t>PhD - Min</t>
  </si>
  <si>
    <t>PhD - Max</t>
  </si>
  <si>
    <t>esc. Rate</t>
  </si>
  <si>
    <t>1/4-time</t>
  </si>
  <si>
    <t>Fall 2022</t>
  </si>
  <si>
    <t>Fall 2023</t>
  </si>
  <si>
    <t>Fall 2024</t>
  </si>
  <si>
    <t>Spring 2022</t>
  </si>
  <si>
    <t>Spring 2023</t>
  </si>
  <si>
    <t>Spring 2024</t>
  </si>
  <si>
    <t>Summer 2022</t>
  </si>
  <si>
    <t>Summer 2023</t>
  </si>
  <si>
    <t>Summer 2024</t>
  </si>
  <si>
    <t>Specific Graduate Departments</t>
  </si>
  <si>
    <t>Other</t>
  </si>
  <si>
    <r>
      <t xml:space="preserve">Graduate Student Tuition </t>
    </r>
    <r>
      <rPr>
        <b/>
        <sz val="12"/>
        <rFont val="Arial"/>
        <family val="2"/>
      </rPr>
      <t>(Experiential Learning Based Majors)</t>
    </r>
  </si>
  <si>
    <t>Experiential Learning Based Majors</t>
  </si>
  <si>
    <t>g</t>
  </si>
  <si>
    <t xml:space="preserve">Most Majors </t>
  </si>
  <si>
    <t>Fall 2025</t>
  </si>
  <si>
    <t>Spring 2025</t>
  </si>
  <si>
    <t>Spring 2026</t>
  </si>
  <si>
    <t>Summer 2025</t>
  </si>
  <si>
    <t xml:space="preserve">Engineering </t>
  </si>
  <si>
    <t>Business &amp; Seed Technology</t>
  </si>
  <si>
    <t xml:space="preserve">Architecture </t>
  </si>
  <si>
    <t>Summer 2026</t>
  </si>
  <si>
    <t>Spring 2027</t>
  </si>
  <si>
    <t>Fall 2026</t>
  </si>
  <si>
    <r>
      <t xml:space="preserve">Graduate Student Tuition </t>
    </r>
    <r>
      <rPr>
        <b/>
        <sz val="11"/>
        <rFont val="Arial"/>
        <family val="2"/>
      </rPr>
      <t>(Engineering &amp; Architecture)</t>
    </r>
  </si>
  <si>
    <t>template revised 12/19/2019</t>
  </si>
  <si>
    <t>FY20 ERP Budget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</si>
</sst>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quot;$&quot;#,##0.00"/>
    <numFmt numFmtId="166" formatCode="0.0%"/>
    <numFmt numFmtId="167" formatCode="&quot;$&quot;#,##0\ ;\(&quot;$&quot;#,##0\)"/>
  </numFmts>
  <fonts count="48" x14ac:knownFonts="1">
    <font>
      <sz val="10"/>
      <name val="Arial"/>
    </font>
    <font>
      <sz val="11"/>
      <color theme="1"/>
      <name val="Calibri"/>
      <family val="2"/>
      <scheme val="minor"/>
    </font>
    <font>
      <sz val="11"/>
      <color theme="1"/>
      <name val="Calibri"/>
      <family val="2"/>
      <scheme val="minor"/>
    </font>
    <font>
      <sz val="10"/>
      <name val="Arial"/>
      <family val="2"/>
    </font>
    <font>
      <u/>
      <sz val="8.5"/>
      <color indexed="12"/>
      <name val="Arial"/>
      <family val="2"/>
    </font>
    <font>
      <sz val="8"/>
      <name val="Arial"/>
      <family val="2"/>
    </font>
    <font>
      <sz val="8"/>
      <color indexed="10"/>
      <name val="Arial"/>
      <family val="2"/>
    </font>
    <font>
      <b/>
      <sz val="10"/>
      <color indexed="9"/>
      <name val="Arial"/>
      <family val="2"/>
    </font>
    <font>
      <b/>
      <sz val="12"/>
      <color indexed="9"/>
      <name val="Arial"/>
      <family val="2"/>
    </font>
    <font>
      <b/>
      <sz val="12"/>
      <name val="Arial"/>
      <family val="2"/>
    </font>
    <font>
      <sz val="12"/>
      <name val="Arial"/>
      <family val="2"/>
    </font>
    <font>
      <b/>
      <sz val="12"/>
      <name val="Arial"/>
      <family val="2"/>
    </font>
    <font>
      <sz val="10"/>
      <name val="Arial"/>
      <family val="2"/>
    </font>
    <font>
      <b/>
      <sz val="10"/>
      <name val="Arial"/>
      <family val="2"/>
    </font>
    <font>
      <b/>
      <sz val="10"/>
      <color indexed="10"/>
      <name val="Arial"/>
      <family val="2"/>
    </font>
    <font>
      <sz val="10"/>
      <name val="Arial"/>
      <family val="2"/>
    </font>
    <font>
      <u/>
      <sz val="10"/>
      <color indexed="12"/>
      <name val="Arial"/>
      <family val="2"/>
    </font>
    <font>
      <sz val="8"/>
      <color indexed="22"/>
      <name val="Arial"/>
      <family val="2"/>
    </font>
    <font>
      <b/>
      <sz val="10"/>
      <color indexed="22"/>
      <name val="Arial"/>
      <family val="2"/>
    </font>
    <font>
      <sz val="10"/>
      <color indexed="22"/>
      <name val="Arial"/>
      <family val="2"/>
    </font>
    <font>
      <b/>
      <u/>
      <sz val="10"/>
      <color indexed="10"/>
      <name val="Arial"/>
      <family val="2"/>
    </font>
    <font>
      <sz val="12"/>
      <color indexed="10"/>
      <name val="Arial"/>
      <family val="2"/>
    </font>
    <font>
      <sz val="9"/>
      <name val="Arial"/>
      <family val="2"/>
    </font>
    <font>
      <sz val="10"/>
      <color indexed="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4"/>
      <name val="Arial"/>
      <family val="2"/>
    </font>
    <font>
      <sz val="11"/>
      <name val="Arial"/>
      <family val="2"/>
    </font>
    <font>
      <b/>
      <sz val="11"/>
      <name val="Arial"/>
      <family val="2"/>
    </font>
    <font>
      <b/>
      <sz val="11"/>
      <color rgb="FFFF0000"/>
      <name val="Arial"/>
      <family val="2"/>
    </font>
    <font>
      <sz val="10"/>
      <color indexed="81"/>
      <name val="Calibri"/>
      <family val="2"/>
    </font>
    <font>
      <b/>
      <sz val="10"/>
      <color indexed="81"/>
      <name val="Calibri"/>
      <family val="2"/>
    </font>
    <font>
      <b/>
      <sz val="11"/>
      <color rgb="FFC00000"/>
      <name val="Arial"/>
      <family val="2"/>
    </font>
  </fonts>
  <fills count="46">
    <fill>
      <patternFill patternType="none"/>
    </fill>
    <fill>
      <patternFill patternType="gray125"/>
    </fill>
    <fill>
      <patternFill patternType="solid">
        <fgColor rgb="FF33CCCC"/>
        <bgColor indexed="64"/>
      </patternFill>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tint="-4.9989318521683403E-2"/>
        <bgColor indexed="64"/>
      </patternFill>
    </fill>
    <fill>
      <patternFill patternType="solid">
        <fgColor indexed="22"/>
        <bgColor indexed="64"/>
      </patternFill>
    </fill>
    <fill>
      <patternFill patternType="solid">
        <fgColor indexed="9"/>
        <bgColor indexed="64"/>
      </patternFill>
    </fill>
    <fill>
      <patternFill patternType="solid">
        <fgColor indexed="49"/>
        <bgColor indexed="64"/>
      </patternFill>
    </fill>
    <fill>
      <patternFill patternType="solid">
        <fgColor indexed="41"/>
        <bgColor indexed="64"/>
      </patternFill>
    </fill>
    <fill>
      <patternFill patternType="solid">
        <fgColor rgb="FFC0C0C0"/>
        <bgColor indexed="64"/>
      </patternFill>
    </fill>
    <fill>
      <patternFill patternType="solid">
        <fgColor theme="9"/>
        <bgColor indexed="64"/>
      </patternFill>
    </fill>
    <fill>
      <patternFill patternType="solid">
        <fgColor rgb="FF92D050"/>
        <bgColor indexed="64"/>
      </patternFill>
    </fill>
    <fill>
      <patternFill patternType="solid">
        <fgColor rgb="FFFFFF00"/>
        <bgColor indexed="64"/>
      </patternFill>
    </fill>
    <fill>
      <patternFill patternType="solid">
        <fgColor theme="0" tint="-0.249977111117893"/>
        <bgColor indexed="64"/>
      </patternFill>
    </fill>
  </fills>
  <borders count="23">
    <border>
      <left/>
      <right/>
      <top/>
      <bottom/>
      <diagonal/>
    </border>
    <border>
      <left/>
      <right/>
      <top style="double">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diagonal/>
    </border>
  </borders>
  <cellStyleXfs count="87">
    <xf numFmtId="0" fontId="0" fillId="0" borderId="0"/>
    <xf numFmtId="43" fontId="15" fillId="0" borderId="0" applyFont="0" applyFill="0" applyBorder="0" applyAlignment="0" applyProtection="0"/>
    <xf numFmtId="43" fontId="12" fillId="0" borderId="0" applyFont="0" applyFill="0" applyBorder="0" applyAlignment="0" applyProtection="0"/>
    <xf numFmtId="3" fontId="17" fillId="0" borderId="0" applyFont="0" applyFill="0" applyBorder="0" applyAlignment="0" applyProtection="0"/>
    <xf numFmtId="44" fontId="15" fillId="0" borderId="0" applyFont="0" applyFill="0" applyBorder="0" applyAlignment="0" applyProtection="0"/>
    <xf numFmtId="44" fontId="12" fillId="0" borderId="0" applyFont="0" applyFill="0" applyBorder="0" applyAlignment="0" applyProtection="0"/>
    <xf numFmtId="167" fontId="17" fillId="0" borderId="0" applyFont="0" applyFill="0" applyBorder="0" applyAlignment="0" applyProtection="0"/>
    <xf numFmtId="0" fontId="17" fillId="0" borderId="0" applyFont="0" applyFill="0" applyBorder="0" applyAlignment="0" applyProtection="0"/>
    <xf numFmtId="2" fontId="17" fillId="0" borderId="0" applyFon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4"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2" fillId="0" borderId="0"/>
    <xf numFmtId="9" fontId="3" fillId="0" borderId="0" applyFont="0" applyFill="0" applyBorder="0" applyAlignment="0" applyProtection="0"/>
    <xf numFmtId="9" fontId="15"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17" fillId="0" borderId="1" applyNumberFormat="0" applyFont="0" applyFill="0" applyAlignment="0" applyProtection="0"/>
    <xf numFmtId="0" fontId="24" fillId="0" borderId="0" applyNumberFormat="0" applyFill="0" applyBorder="0" applyAlignment="0" applyProtection="0"/>
    <xf numFmtId="0" fontId="27" fillId="0" borderId="15" applyNumberFormat="0" applyFill="0" applyAlignment="0" applyProtection="0"/>
    <xf numFmtId="0" fontId="27" fillId="0" borderId="0" applyNumberFormat="0" applyFill="0" applyBorder="0" applyAlignment="0" applyProtection="0"/>
    <xf numFmtId="0" fontId="28" fillId="4" borderId="0" applyNumberFormat="0" applyBorder="0" applyAlignment="0" applyProtection="0"/>
    <xf numFmtId="0" fontId="29" fillId="5" borderId="0" applyNumberFormat="0" applyBorder="0" applyAlignment="0" applyProtection="0"/>
    <xf numFmtId="0" fontId="30" fillId="6" borderId="0" applyNumberFormat="0" applyBorder="0" applyAlignment="0" applyProtection="0"/>
    <xf numFmtId="0" fontId="31" fillId="7" borderId="16" applyNumberFormat="0" applyAlignment="0" applyProtection="0"/>
    <xf numFmtId="0" fontId="32" fillId="8" borderId="17" applyNumberFormat="0" applyAlignment="0" applyProtection="0"/>
    <xf numFmtId="0" fontId="33" fillId="8" borderId="16" applyNumberFormat="0" applyAlignment="0" applyProtection="0"/>
    <xf numFmtId="0" fontId="34" fillId="0" borderId="18" applyNumberFormat="0" applyFill="0" applyAlignment="0" applyProtection="0"/>
    <xf numFmtId="0" fontId="35" fillId="9" borderId="19" applyNumberFormat="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9"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9" fillId="18" borderId="0" applyNumberFormat="0" applyBorder="0" applyAlignment="0" applyProtection="0"/>
    <xf numFmtId="0" fontId="39"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9" fillId="26" borderId="0" applyNumberFormat="0" applyBorder="0" applyAlignment="0" applyProtection="0"/>
    <xf numFmtId="0" fontId="39"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9" fillId="30" borderId="0" applyNumberFormat="0" applyBorder="0" applyAlignment="0" applyProtection="0"/>
    <xf numFmtId="0" fontId="39"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39" fillId="34" borderId="0" applyNumberFormat="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2" fillId="0" borderId="0"/>
    <xf numFmtId="0" fontId="25" fillId="0" borderId="13" applyNumberFormat="0" applyFill="0" applyAlignment="0" applyProtection="0"/>
    <xf numFmtId="0" fontId="26" fillId="0" borderId="14" applyNumberFormat="0" applyFill="0" applyAlignment="0" applyProtection="0"/>
    <xf numFmtId="0" fontId="2" fillId="10" borderId="20" applyNumberFormat="0" applyFont="0" applyAlignment="0" applyProtection="0"/>
    <xf numFmtId="9" fontId="2" fillId="0" borderId="0" applyFont="0" applyFill="0" applyBorder="0" applyAlignment="0" applyProtection="0"/>
    <xf numFmtId="0" fontId="38" fillId="0" borderId="21" applyNumberFormat="0" applyFill="0" applyAlignment="0" applyProtection="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1" fillId="10" borderId="20" applyNumberFormat="0" applyFont="0" applyAlignment="0" applyProtection="0"/>
    <xf numFmtId="9" fontId="1" fillId="0" borderId="0" applyFont="0" applyFill="0" applyBorder="0" applyAlignment="0" applyProtection="0"/>
    <xf numFmtId="9" fontId="40" fillId="0" borderId="0" applyFont="0" applyFill="0" applyBorder="0" applyAlignment="0" applyProtection="0"/>
    <xf numFmtId="9" fontId="3" fillId="0" borderId="0" applyFont="0" applyFill="0" applyBorder="0" applyAlignment="0" applyProtection="0"/>
  </cellStyleXfs>
  <cellXfs count="217">
    <xf numFmtId="0" fontId="0" fillId="0" borderId="0" xfId="0"/>
    <xf numFmtId="0" fontId="6" fillId="0" borderId="0" xfId="0" applyFont="1"/>
    <xf numFmtId="165" fontId="6" fillId="0" borderId="0" xfId="0" applyNumberFormat="1" applyFont="1"/>
    <xf numFmtId="0" fontId="6" fillId="0" borderId="0" xfId="0" applyFont="1" applyFill="1"/>
    <xf numFmtId="0" fontId="0" fillId="0" borderId="0" xfId="0" applyFill="1"/>
    <xf numFmtId="0" fontId="10" fillId="0" borderId="0" xfId="0" applyFont="1"/>
    <xf numFmtId="0" fontId="21" fillId="0" borderId="0" xfId="0" applyFont="1"/>
    <xf numFmtId="165" fontId="6" fillId="0" borderId="0" xfId="0" applyNumberFormat="1" applyFont="1" applyFill="1"/>
    <xf numFmtId="164" fontId="9" fillId="3" borderId="5" xfId="0" applyNumberFormat="1" applyFont="1" applyFill="1" applyBorder="1" applyAlignment="1" applyProtection="1">
      <alignment horizontal="right"/>
      <protection locked="0"/>
    </xf>
    <xf numFmtId="0" fontId="0" fillId="0" borderId="0" xfId="0" applyProtection="1">
      <protection locked="0"/>
    </xf>
    <xf numFmtId="0" fontId="14" fillId="0" borderId="0" xfId="0" applyFont="1" applyProtection="1">
      <protection locked="0"/>
    </xf>
    <xf numFmtId="0" fontId="6" fillId="0" borderId="0" xfId="0" applyFont="1" applyProtection="1">
      <protection locked="0"/>
    </xf>
    <xf numFmtId="0" fontId="20" fillId="0" borderId="0" xfId="0" applyFont="1" applyProtection="1">
      <protection locked="0"/>
    </xf>
    <xf numFmtId="0" fontId="23" fillId="0" borderId="0" xfId="0" applyFont="1" applyProtection="1">
      <protection locked="0"/>
    </xf>
    <xf numFmtId="10" fontId="0" fillId="0" borderId="0" xfId="0" applyNumberFormat="1" applyProtection="1">
      <protection locked="0"/>
    </xf>
    <xf numFmtId="166" fontId="0" fillId="0" borderId="0" xfId="0" applyNumberFormat="1" applyProtection="1">
      <protection locked="0"/>
    </xf>
    <xf numFmtId="0" fontId="12" fillId="0" borderId="0" xfId="13" applyProtection="1">
      <protection locked="0"/>
    </xf>
    <xf numFmtId="0" fontId="4" fillId="0" borderId="0" xfId="11" applyAlignment="1" applyProtection="1">
      <protection locked="0"/>
    </xf>
    <xf numFmtId="164" fontId="9" fillId="3" borderId="6" xfId="0" applyNumberFormat="1" applyFont="1" applyFill="1" applyBorder="1" applyAlignment="1" applyProtection="1">
      <alignment horizontal="right"/>
      <protection locked="0"/>
    </xf>
    <xf numFmtId="164" fontId="9" fillId="0" borderId="5" xfId="0" applyNumberFormat="1" applyFont="1" applyFill="1" applyBorder="1" applyAlignment="1" applyProtection="1">
      <alignment horizontal="right"/>
      <protection locked="0"/>
    </xf>
    <xf numFmtId="0" fontId="0" fillId="0" borderId="0" xfId="0"/>
    <xf numFmtId="0" fontId="9" fillId="35" borderId="5" xfId="0" applyFont="1" applyFill="1" applyBorder="1" applyAlignment="1" applyProtection="1">
      <alignment horizontal="center"/>
      <protection locked="0"/>
    </xf>
    <xf numFmtId="0" fontId="8" fillId="35" borderId="0" xfId="0" applyFont="1" applyFill="1" applyBorder="1" applyAlignment="1" applyProtection="1">
      <protection locked="0"/>
    </xf>
    <xf numFmtId="0" fontId="7" fillId="35" borderId="0" xfId="0" applyFont="1" applyFill="1" applyBorder="1" applyAlignment="1" applyProtection="1">
      <protection locked="0"/>
    </xf>
    <xf numFmtId="0" fontId="3" fillId="36" borderId="0" xfId="0" applyFont="1" applyFill="1" applyBorder="1" applyProtection="1">
      <protection locked="0"/>
    </xf>
    <xf numFmtId="0" fontId="9" fillId="36" borderId="0" xfId="0" applyFont="1" applyFill="1" applyBorder="1" applyAlignment="1" applyProtection="1">
      <protection locked="0"/>
    </xf>
    <xf numFmtId="0" fontId="10" fillId="36" borderId="0" xfId="0" applyFont="1" applyFill="1" applyBorder="1" applyAlignment="1" applyProtection="1">
      <protection locked="0"/>
    </xf>
    <xf numFmtId="0" fontId="42" fillId="0" borderId="0" xfId="0" applyFont="1" applyFill="1" applyBorder="1" applyAlignment="1" applyProtection="1">
      <alignment horizontal="left"/>
      <protection locked="0"/>
    </xf>
    <xf numFmtId="164" fontId="42" fillId="0" borderId="0" xfId="0" applyNumberFormat="1" applyFont="1" applyFill="1" applyBorder="1" applyAlignment="1" applyProtection="1">
      <alignment horizontal="right"/>
      <protection locked="0"/>
    </xf>
    <xf numFmtId="2" fontId="42" fillId="0" borderId="0" xfId="0" applyNumberFormat="1" applyFont="1" applyFill="1" applyBorder="1" applyAlignment="1" applyProtection="1">
      <alignment horizontal="right"/>
      <protection locked="0"/>
    </xf>
    <xf numFmtId="164" fontId="42" fillId="0" borderId="2" xfId="0" applyNumberFormat="1" applyFont="1" applyFill="1" applyBorder="1" applyAlignment="1" applyProtection="1">
      <alignment horizontal="right"/>
      <protection locked="0"/>
    </xf>
    <xf numFmtId="164" fontId="42" fillId="3" borderId="5" xfId="0" applyNumberFormat="1" applyFont="1" applyFill="1" applyBorder="1" applyAlignment="1" applyProtection="1">
      <alignment horizontal="right"/>
      <protection locked="0"/>
    </xf>
    <xf numFmtId="164" fontId="42" fillId="0" borderId="5" xfId="0" applyNumberFormat="1" applyFont="1" applyFill="1" applyBorder="1" applyAlignment="1" applyProtection="1">
      <alignment horizontal="right"/>
      <protection locked="0"/>
    </xf>
    <xf numFmtId="0" fontId="42" fillId="0" borderId="0" xfId="0" applyFont="1" applyFill="1" applyBorder="1" applyProtection="1">
      <protection locked="0"/>
    </xf>
    <xf numFmtId="166" fontId="42" fillId="0" borderId="0" xfId="14" applyNumberFormat="1" applyFont="1" applyFill="1" applyBorder="1" applyProtection="1">
      <protection locked="0"/>
    </xf>
    <xf numFmtId="0" fontId="43" fillId="0" borderId="0" xfId="0" applyFont="1" applyFill="1" applyBorder="1" applyAlignment="1" applyProtection="1">
      <alignment horizontal="left"/>
      <protection locked="0"/>
    </xf>
    <xf numFmtId="164" fontId="43" fillId="0" borderId="2" xfId="0" applyNumberFormat="1" applyFont="1" applyFill="1" applyBorder="1" applyAlignment="1" applyProtection="1">
      <alignment horizontal="right"/>
      <protection locked="0"/>
    </xf>
    <xf numFmtId="164" fontId="43" fillId="3" borderId="2" xfId="0" applyNumberFormat="1" applyFont="1" applyFill="1" applyBorder="1" applyAlignment="1" applyProtection="1">
      <alignment horizontal="right"/>
      <protection locked="0"/>
    </xf>
    <xf numFmtId="166" fontId="42" fillId="0" borderId="0" xfId="0" applyNumberFormat="1" applyFont="1" applyFill="1" applyBorder="1" applyAlignment="1" applyProtection="1">
      <alignment horizontal="right"/>
      <protection locked="0"/>
    </xf>
    <xf numFmtId="0" fontId="42" fillId="0" borderId="0" xfId="0" applyFont="1" applyFill="1" applyBorder="1" applyAlignment="1" applyProtection="1">
      <protection locked="0"/>
    </xf>
    <xf numFmtId="0" fontId="42" fillId="0" borderId="0" xfId="0" applyFont="1" applyBorder="1" applyProtection="1">
      <protection locked="0"/>
    </xf>
    <xf numFmtId="2" fontId="44" fillId="0" borderId="0" xfId="0" applyNumberFormat="1" applyFont="1" applyFill="1" applyBorder="1" applyAlignment="1" applyProtection="1">
      <protection locked="0"/>
    </xf>
    <xf numFmtId="0" fontId="44" fillId="0" borderId="0" xfId="0" applyFont="1" applyFill="1" applyBorder="1" applyAlignment="1" applyProtection="1">
      <alignment horizontal="left"/>
      <protection locked="0"/>
    </xf>
    <xf numFmtId="0" fontId="44" fillId="0" borderId="4" xfId="0" applyFont="1" applyFill="1" applyBorder="1" applyAlignment="1" applyProtection="1">
      <alignment horizontal="left"/>
      <protection locked="0"/>
    </xf>
    <xf numFmtId="165" fontId="42" fillId="0" borderId="0" xfId="0" applyNumberFormat="1" applyFont="1" applyFill="1" applyBorder="1" applyProtection="1">
      <protection locked="0"/>
    </xf>
    <xf numFmtId="0" fontId="42" fillId="0" borderId="12" xfId="0" applyFont="1" applyFill="1" applyBorder="1" applyProtection="1">
      <protection locked="0"/>
    </xf>
    <xf numFmtId="165" fontId="42" fillId="0" borderId="12" xfId="0" applyNumberFormat="1" applyFont="1" applyFill="1" applyBorder="1" applyProtection="1">
      <protection locked="0"/>
    </xf>
    <xf numFmtId="0" fontId="3" fillId="35" borderId="0" xfId="0" applyFont="1" applyFill="1" applyBorder="1" applyAlignment="1" applyProtection="1">
      <alignment horizontal="right"/>
      <protection locked="0"/>
    </xf>
    <xf numFmtId="164" fontId="9" fillId="35" borderId="2" xfId="0" applyNumberFormat="1" applyFont="1" applyFill="1" applyBorder="1" applyAlignment="1" applyProtection="1">
      <alignment horizontal="right"/>
      <protection locked="0"/>
    </xf>
    <xf numFmtId="164" fontId="9" fillId="35" borderId="5" xfId="0" applyNumberFormat="1" applyFont="1" applyFill="1" applyBorder="1" applyAlignment="1" applyProtection="1">
      <alignment horizontal="right"/>
      <protection locked="0"/>
    </xf>
    <xf numFmtId="0" fontId="9" fillId="35" borderId="0" xfId="0" applyFont="1" applyFill="1" applyBorder="1" applyAlignment="1" applyProtection="1">
      <alignment horizontal="left"/>
      <protection locked="0"/>
    </xf>
    <xf numFmtId="2" fontId="10" fillId="35" borderId="0" xfId="0" applyNumberFormat="1" applyFont="1" applyFill="1" applyBorder="1" applyAlignment="1" applyProtection="1">
      <protection locked="0"/>
    </xf>
    <xf numFmtId="0" fontId="10" fillId="35" borderId="0" xfId="0" applyFont="1" applyFill="1" applyBorder="1" applyAlignment="1" applyProtection="1">
      <alignment horizontal="left"/>
      <protection locked="0"/>
    </xf>
    <xf numFmtId="0" fontId="22" fillId="36" borderId="3" xfId="0" applyFont="1" applyFill="1" applyBorder="1" applyAlignment="1" applyProtection="1">
      <alignment horizontal="center" wrapText="1"/>
      <protection locked="0"/>
    </xf>
    <xf numFmtId="0" fontId="22" fillId="0" borderId="3" xfId="0" applyFont="1" applyFill="1" applyBorder="1" applyAlignment="1" applyProtection="1">
      <alignment horizontal="center" wrapText="1"/>
      <protection locked="0"/>
    </xf>
    <xf numFmtId="0" fontId="22" fillId="3" borderId="3" xfId="0" applyFont="1" applyFill="1" applyBorder="1" applyAlignment="1" applyProtection="1">
      <alignment horizontal="center" wrapText="1"/>
      <protection locked="0"/>
    </xf>
    <xf numFmtId="0" fontId="42" fillId="0" borderId="10" xfId="0" applyFont="1" applyFill="1" applyBorder="1" applyAlignment="1" applyProtection="1">
      <alignment horizontal="left"/>
      <protection locked="0"/>
    </xf>
    <xf numFmtId="0" fontId="42" fillId="0" borderId="10" xfId="0" applyFont="1" applyFill="1" applyBorder="1" applyProtection="1">
      <protection locked="0"/>
    </xf>
    <xf numFmtId="0" fontId="13" fillId="35" borderId="10" xfId="0" applyFont="1" applyFill="1" applyBorder="1" applyAlignment="1" applyProtection="1">
      <protection locked="0"/>
    </xf>
    <xf numFmtId="0" fontId="3" fillId="36" borderId="10" xfId="0" applyFont="1" applyFill="1" applyBorder="1" applyProtection="1">
      <protection locked="0"/>
    </xf>
    <xf numFmtId="0" fontId="3" fillId="35" borderId="10" xfId="0" applyFont="1" applyFill="1" applyBorder="1" applyProtection="1">
      <protection locked="0"/>
    </xf>
    <xf numFmtId="0" fontId="41" fillId="35" borderId="0" xfId="0" applyFont="1" applyFill="1" applyBorder="1" applyAlignment="1" applyProtection="1">
      <alignment horizontal="left"/>
      <protection locked="0"/>
    </xf>
    <xf numFmtId="0" fontId="11" fillId="36" borderId="10" xfId="0" applyFont="1" applyFill="1" applyBorder="1" applyAlignment="1" applyProtection="1">
      <alignment horizontal="right"/>
      <protection locked="0"/>
    </xf>
    <xf numFmtId="0" fontId="11" fillId="36" borderId="0" xfId="0" applyFont="1" applyFill="1" applyBorder="1" applyProtection="1">
      <protection locked="0"/>
    </xf>
    <xf numFmtId="0" fontId="10" fillId="36" borderId="10" xfId="0" applyFont="1" applyFill="1" applyBorder="1" applyProtection="1">
      <protection locked="0"/>
    </xf>
    <xf numFmtId="0" fontId="10" fillId="36" borderId="0" xfId="0" applyFont="1" applyFill="1" applyBorder="1" applyProtection="1">
      <protection locked="0"/>
    </xf>
    <xf numFmtId="0" fontId="9" fillId="36" borderId="10" xfId="0" applyFont="1" applyFill="1" applyBorder="1" applyAlignment="1" applyProtection="1">
      <alignment horizontal="right"/>
      <protection locked="0"/>
    </xf>
    <xf numFmtId="0" fontId="3" fillId="36" borderId="12" xfId="0" applyFont="1" applyFill="1" applyBorder="1" applyProtection="1">
      <protection locked="0"/>
    </xf>
    <xf numFmtId="0" fontId="3" fillId="35" borderId="8" xfId="0" applyFont="1" applyFill="1" applyBorder="1" applyProtection="1">
      <protection locked="0"/>
    </xf>
    <xf numFmtId="0" fontId="3" fillId="35" borderId="22" xfId="0" applyFont="1" applyFill="1" applyBorder="1" applyAlignment="1" applyProtection="1">
      <alignment horizontal="right"/>
      <protection locked="0"/>
    </xf>
    <xf numFmtId="0" fontId="0" fillId="35" borderId="22" xfId="0" applyFill="1" applyBorder="1" applyAlignment="1" applyProtection="1">
      <alignment horizontal="right"/>
      <protection locked="0"/>
    </xf>
    <xf numFmtId="0" fontId="10" fillId="35" borderId="22" xfId="0" applyFont="1" applyFill="1" applyBorder="1" applyAlignment="1" applyProtection="1">
      <alignment horizontal="center"/>
      <protection locked="0"/>
    </xf>
    <xf numFmtId="0" fontId="11" fillId="35" borderId="10" xfId="0" applyFont="1" applyFill="1" applyBorder="1" applyAlignment="1" applyProtection="1">
      <alignment horizontal="left"/>
      <protection locked="0"/>
    </xf>
    <xf numFmtId="0" fontId="12" fillId="35" borderId="0" xfId="0" applyFont="1" applyFill="1" applyBorder="1" applyAlignment="1" applyProtection="1">
      <alignment horizontal="left"/>
      <protection locked="0"/>
    </xf>
    <xf numFmtId="164" fontId="10" fillId="35" borderId="0" xfId="0" applyNumberFormat="1" applyFont="1" applyFill="1" applyBorder="1" applyAlignment="1" applyProtection="1">
      <alignment horizontal="center"/>
      <protection locked="0"/>
    </xf>
    <xf numFmtId="0" fontId="12" fillId="35" borderId="0" xfId="0" applyFont="1" applyFill="1" applyBorder="1" applyAlignment="1" applyProtection="1">
      <alignment horizontal="right"/>
      <protection locked="0"/>
    </xf>
    <xf numFmtId="0" fontId="9" fillId="35" borderId="11" xfId="0" applyFont="1" applyFill="1" applyBorder="1" applyAlignment="1" applyProtection="1">
      <protection locked="0"/>
    </xf>
    <xf numFmtId="0" fontId="10" fillId="35" borderId="12" xfId="0" applyFont="1" applyFill="1" applyBorder="1" applyAlignment="1" applyProtection="1">
      <alignment horizontal="right"/>
      <protection locked="0"/>
    </xf>
    <xf numFmtId="164" fontId="9" fillId="35" borderId="6" xfId="0" applyNumberFormat="1" applyFont="1" applyFill="1" applyBorder="1" applyAlignment="1" applyProtection="1">
      <alignment horizontal="right"/>
      <protection locked="0"/>
    </xf>
    <xf numFmtId="0" fontId="11" fillId="35" borderId="8" xfId="0" applyFont="1" applyFill="1" applyBorder="1" applyAlignment="1" applyProtection="1">
      <alignment horizontal="left"/>
      <protection locked="0"/>
    </xf>
    <xf numFmtId="0" fontId="9" fillId="35" borderId="11" xfId="0" applyFont="1" applyFill="1" applyBorder="1" applyAlignment="1" applyProtection="1">
      <alignment horizontal="left"/>
      <protection locked="0"/>
    </xf>
    <xf numFmtId="0" fontId="9" fillId="35" borderId="12" xfId="0" applyFont="1" applyFill="1" applyBorder="1" applyAlignment="1" applyProtection="1">
      <alignment horizontal="right"/>
      <protection locked="0"/>
    </xf>
    <xf numFmtId="2" fontId="10" fillId="35" borderId="12" xfId="0" applyNumberFormat="1" applyFont="1" applyFill="1" applyBorder="1" applyAlignment="1" applyProtection="1">
      <alignment horizontal="right"/>
      <protection locked="0"/>
    </xf>
    <xf numFmtId="0" fontId="10" fillId="35" borderId="12" xfId="0" applyFont="1" applyFill="1" applyBorder="1" applyProtection="1">
      <protection locked="0"/>
    </xf>
    <xf numFmtId="0" fontId="13" fillId="35" borderId="11" xfId="0" applyFont="1" applyFill="1" applyBorder="1" applyAlignment="1" applyProtection="1">
      <protection locked="0"/>
    </xf>
    <xf numFmtId="0" fontId="7" fillId="35" borderId="12" xfId="0" applyFont="1" applyFill="1" applyBorder="1" applyAlignment="1" applyProtection="1">
      <protection locked="0"/>
    </xf>
    <xf numFmtId="0" fontId="8" fillId="35" borderId="12" xfId="0" applyFont="1" applyFill="1" applyBorder="1" applyAlignment="1" applyProtection="1">
      <protection locked="0"/>
    </xf>
    <xf numFmtId="0" fontId="13" fillId="36" borderId="10" xfId="0" applyFont="1" applyFill="1" applyBorder="1" applyProtection="1">
      <protection locked="0"/>
    </xf>
    <xf numFmtId="164" fontId="9" fillId="35" borderId="0" xfId="0" applyNumberFormat="1" applyFont="1" applyFill="1" applyBorder="1" applyAlignment="1" applyProtection="1">
      <alignment horizontal="right"/>
      <protection locked="0"/>
    </xf>
    <xf numFmtId="0" fontId="43" fillId="0" borderId="11" xfId="0" applyFont="1" applyFill="1" applyBorder="1" applyAlignment="1" applyProtection="1">
      <alignment horizontal="left"/>
      <protection locked="0"/>
    </xf>
    <xf numFmtId="0" fontId="3" fillId="36" borderId="0" xfId="0" applyFont="1" applyFill="1" applyBorder="1" applyAlignment="1" applyProtection="1">
      <alignment horizontal="right"/>
      <protection locked="0"/>
    </xf>
    <xf numFmtId="164" fontId="3" fillId="36" borderId="0" xfId="0" applyNumberFormat="1" applyFont="1" applyFill="1" applyBorder="1" applyAlignment="1" applyProtection="1">
      <alignment horizontal="center"/>
      <protection locked="0"/>
    </xf>
    <xf numFmtId="164" fontId="10" fillId="36" borderId="0" xfId="0" applyNumberFormat="1" applyFont="1" applyFill="1" applyBorder="1" applyAlignment="1" applyProtection="1">
      <alignment horizontal="center"/>
      <protection locked="0"/>
    </xf>
    <xf numFmtId="0" fontId="13" fillId="36" borderId="0" xfId="0" applyFont="1" applyFill="1" applyBorder="1" applyAlignment="1" applyProtection="1">
      <alignment horizontal="left"/>
      <protection locked="0"/>
    </xf>
    <xf numFmtId="0" fontId="13" fillId="36" borderId="0" xfId="0" applyFont="1" applyFill="1" applyBorder="1" applyAlignment="1" applyProtection="1">
      <alignment horizontal="right"/>
      <protection locked="0"/>
    </xf>
    <xf numFmtId="2" fontId="3" fillId="36" borderId="0" xfId="0" applyNumberFormat="1" applyFont="1" applyFill="1" applyBorder="1" applyAlignment="1" applyProtection="1">
      <alignment horizontal="right"/>
      <protection locked="0"/>
    </xf>
    <xf numFmtId="164" fontId="13" fillId="36" borderId="0" xfId="0" applyNumberFormat="1" applyFont="1" applyFill="1" applyBorder="1" applyAlignment="1" applyProtection="1">
      <alignment horizontal="right"/>
      <protection locked="0"/>
    </xf>
    <xf numFmtId="0" fontId="3" fillId="36" borderId="0" xfId="0" applyFont="1" applyFill="1" applyBorder="1" applyAlignment="1" applyProtection="1">
      <alignment horizontal="left"/>
      <protection locked="0"/>
    </xf>
    <xf numFmtId="166" fontId="3" fillId="36" borderId="0" xfId="0" applyNumberFormat="1" applyFont="1" applyFill="1" applyBorder="1" applyAlignment="1" applyProtection="1">
      <alignment horizontal="right"/>
      <protection locked="0"/>
    </xf>
    <xf numFmtId="164" fontId="3" fillId="36" borderId="0" xfId="0" applyNumberFormat="1" applyFont="1" applyFill="1" applyBorder="1" applyAlignment="1" applyProtection="1">
      <alignment horizontal="right"/>
      <protection locked="0"/>
    </xf>
    <xf numFmtId="165" fontId="3" fillId="36" borderId="0" xfId="0" applyNumberFormat="1" applyFont="1" applyFill="1" applyBorder="1" applyProtection="1">
      <protection locked="0"/>
    </xf>
    <xf numFmtId="0" fontId="3" fillId="36" borderId="12" xfId="0" applyFont="1" applyFill="1" applyBorder="1" applyAlignment="1" applyProtection="1">
      <alignment horizontal="left"/>
      <protection locked="0"/>
    </xf>
    <xf numFmtId="164" fontId="3" fillId="36" borderId="12" xfId="0" applyNumberFormat="1" applyFont="1" applyFill="1" applyBorder="1" applyAlignment="1" applyProtection="1">
      <alignment horizontal="center"/>
      <protection locked="0"/>
    </xf>
    <xf numFmtId="0" fontId="43" fillId="0" borderId="10" xfId="0" applyFont="1" applyFill="1" applyBorder="1" applyAlignment="1" applyProtection="1">
      <alignment horizontal="left"/>
      <protection locked="0"/>
    </xf>
    <xf numFmtId="0" fontId="9" fillId="35" borderId="0" xfId="0" applyFont="1" applyFill="1" applyBorder="1" applyAlignment="1" applyProtection="1">
      <alignment horizontal="left" wrapText="1"/>
      <protection locked="0"/>
    </xf>
    <xf numFmtId="0" fontId="3" fillId="35" borderId="0" xfId="0" applyFont="1" applyFill="1" applyBorder="1" applyAlignment="1" applyProtection="1">
      <alignment horizontal="right" wrapText="1"/>
      <protection locked="0"/>
    </xf>
    <xf numFmtId="0" fontId="14" fillId="35" borderId="0" xfId="0" applyFont="1" applyFill="1" applyBorder="1" applyAlignment="1" applyProtection="1">
      <alignment horizontal="left" wrapText="1"/>
      <protection locked="0"/>
    </xf>
    <xf numFmtId="0" fontId="3" fillId="35" borderId="0" xfId="0" applyFont="1" applyFill="1" applyBorder="1" applyAlignment="1" applyProtection="1">
      <alignment wrapText="1"/>
      <protection locked="0"/>
    </xf>
    <xf numFmtId="164" fontId="9" fillId="35" borderId="0" xfId="0" applyNumberFormat="1" applyFont="1" applyFill="1" applyBorder="1" applyAlignment="1" applyProtection="1">
      <alignment horizontal="right" wrapText="1"/>
      <protection locked="0"/>
    </xf>
    <xf numFmtId="0" fontId="10" fillId="37" borderId="0" xfId="0" applyFont="1" applyFill="1"/>
    <xf numFmtId="0" fontId="9" fillId="37" borderId="0" xfId="0" applyFont="1" applyFill="1"/>
    <xf numFmtId="0" fontId="9" fillId="37" borderId="0" xfId="0" applyFont="1" applyFill="1" applyAlignment="1">
      <alignment horizontal="right"/>
    </xf>
    <xf numFmtId="0" fontId="3" fillId="37" borderId="0" xfId="0" applyFont="1" applyFill="1"/>
    <xf numFmtId="0" fontId="13" fillId="37" borderId="0" xfId="0" applyFont="1" applyFill="1"/>
    <xf numFmtId="0" fontId="13" fillId="37" borderId="0" xfId="0" applyFont="1" applyFill="1" applyAlignment="1">
      <alignment horizontal="right"/>
    </xf>
    <xf numFmtId="0" fontId="3" fillId="37" borderId="0" xfId="0" applyFont="1" applyFill="1" applyAlignment="1">
      <alignment wrapText="1"/>
    </xf>
    <xf numFmtId="164" fontId="10" fillId="37" borderId="0" xfId="0" applyNumberFormat="1" applyFont="1" applyFill="1"/>
    <xf numFmtId="0" fontId="10" fillId="37" borderId="0" xfId="0" applyFont="1" applyFill="1" applyAlignment="1">
      <alignment vertical="top"/>
    </xf>
    <xf numFmtId="0" fontId="0" fillId="37" borderId="0" xfId="0" applyFill="1" applyAlignment="1">
      <alignment horizontal="left"/>
    </xf>
    <xf numFmtId="0" fontId="10" fillId="38" borderId="0" xfId="0" applyNumberFormat="1" applyFont="1" applyFill="1" applyAlignment="1" applyProtection="1">
      <alignment horizontal="left"/>
      <protection locked="0"/>
    </xf>
    <xf numFmtId="0" fontId="10" fillId="39" borderId="0" xfId="0" applyFont="1" applyFill="1" applyBorder="1" applyAlignment="1" applyProtection="1">
      <alignment horizontal="left"/>
    </xf>
    <xf numFmtId="0" fontId="10" fillId="39" borderId="0" xfId="0" applyFont="1" applyFill="1" applyAlignment="1" applyProtection="1">
      <alignment horizontal="left"/>
    </xf>
    <xf numFmtId="0" fontId="10" fillId="39" borderId="0" xfId="0" applyFont="1" applyFill="1" applyProtection="1"/>
    <xf numFmtId="0" fontId="3" fillId="37" borderId="0" xfId="0" applyFont="1" applyFill="1" applyAlignment="1">
      <alignment textRotation="90" wrapText="1"/>
    </xf>
    <xf numFmtId="0" fontId="3" fillId="37" borderId="0" xfId="0" applyFont="1" applyFill="1" applyBorder="1" applyAlignment="1" applyProtection="1">
      <alignment horizontal="center" vertical="center"/>
    </xf>
    <xf numFmtId="0" fontId="3" fillId="37" borderId="0" xfId="0" applyFont="1" applyFill="1" applyBorder="1" applyAlignment="1" applyProtection="1">
      <alignment horizontal="center" vertical="center" wrapText="1"/>
    </xf>
    <xf numFmtId="0" fontId="3" fillId="37" borderId="0" xfId="0" applyFont="1" applyFill="1" applyAlignment="1" applyProtection="1">
      <alignment horizontal="right"/>
    </xf>
    <xf numFmtId="0" fontId="3" fillId="37" borderId="0" xfId="0" applyFont="1" applyFill="1" applyProtection="1"/>
    <xf numFmtId="0" fontId="3" fillId="39" borderId="0" xfId="0" applyFont="1" applyFill="1" applyAlignment="1">
      <alignment horizontal="left"/>
    </xf>
    <xf numFmtId="0" fontId="3" fillId="39" borderId="0" xfId="0" applyFont="1" applyFill="1"/>
    <xf numFmtId="0" fontId="3" fillId="0" borderId="2" xfId="0" applyFont="1" applyBorder="1" applyAlignment="1" applyProtection="1">
      <alignment horizontal="center" vertical="center" wrapText="1"/>
      <protection locked="0"/>
    </xf>
    <xf numFmtId="0" fontId="3" fillId="37" borderId="0" xfId="0" applyFont="1" applyFill="1" applyAlignment="1">
      <alignment horizontal="right"/>
    </xf>
    <xf numFmtId="0" fontId="3" fillId="38" borderId="0" xfId="0" applyFont="1" applyFill="1" applyAlignment="1" applyProtection="1">
      <alignment horizontal="right"/>
      <protection locked="0"/>
    </xf>
    <xf numFmtId="0" fontId="3" fillId="37" borderId="0" xfId="0" applyFont="1" applyFill="1" applyAlignment="1">
      <alignment horizontal="center" vertical="center" textRotation="15"/>
    </xf>
    <xf numFmtId="0" fontId="3" fillId="37" borderId="0" xfId="0" applyFont="1" applyFill="1" applyAlignment="1">
      <alignment horizontal="center" vertical="center"/>
    </xf>
    <xf numFmtId="0" fontId="3" fillId="38" borderId="2" xfId="0" applyFont="1" applyFill="1" applyBorder="1" applyAlignment="1" applyProtection="1">
      <alignment horizontal="center" vertical="center" wrapText="1"/>
      <protection locked="0"/>
    </xf>
    <xf numFmtId="0" fontId="3" fillId="39" borderId="0" xfId="0" applyFont="1" applyFill="1" applyAlignment="1">
      <alignment horizontal="center" vertical="center"/>
    </xf>
    <xf numFmtId="0" fontId="3" fillId="39" borderId="0" xfId="0" applyFont="1" applyFill="1" applyAlignment="1">
      <alignment horizontal="right"/>
    </xf>
    <xf numFmtId="0" fontId="3" fillId="38" borderId="3" xfId="0" applyFont="1" applyFill="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164" fontId="10" fillId="37" borderId="0" xfId="0" applyNumberFormat="1" applyFont="1" applyFill="1" applyProtection="1"/>
    <xf numFmtId="0" fontId="10" fillId="37" borderId="0" xfId="0" applyFont="1" applyFill="1" applyProtection="1"/>
    <xf numFmtId="0" fontId="3" fillId="39" borderId="0" xfId="0" applyFont="1" applyFill="1" applyAlignment="1" applyProtection="1">
      <alignment horizontal="left"/>
    </xf>
    <xf numFmtId="0" fontId="3" fillId="39" borderId="0" xfId="0" applyFont="1" applyFill="1" applyProtection="1"/>
    <xf numFmtId="0" fontId="3" fillId="37" borderId="0" xfId="0" applyFont="1" applyFill="1" applyAlignment="1" applyProtection="1">
      <alignment horizontal="center" vertical="center" textRotation="15"/>
    </xf>
    <xf numFmtId="0" fontId="3" fillId="37" borderId="0" xfId="0" applyFont="1" applyFill="1" applyAlignment="1" applyProtection="1">
      <alignment horizontal="center" vertical="center"/>
    </xf>
    <xf numFmtId="0" fontId="3" fillId="39" borderId="0" xfId="0" applyFont="1" applyFill="1" applyAlignment="1" applyProtection="1">
      <alignment horizontal="center" vertical="center"/>
    </xf>
    <xf numFmtId="0" fontId="3" fillId="39" borderId="0" xfId="0" applyFont="1" applyFill="1" applyAlignment="1" applyProtection="1">
      <alignment horizontal="right"/>
    </xf>
    <xf numFmtId="0" fontId="10" fillId="39" borderId="0" xfId="0" applyFont="1" applyFill="1" applyAlignment="1">
      <alignment horizontal="left"/>
    </xf>
    <xf numFmtId="0" fontId="10" fillId="39" borderId="0" xfId="0" applyFont="1" applyFill="1"/>
    <xf numFmtId="0" fontId="3" fillId="37" borderId="0" xfId="0" applyFont="1" applyFill="1" applyAlignment="1">
      <alignment horizontal="left"/>
    </xf>
    <xf numFmtId="0" fontId="10" fillId="37" borderId="0" xfId="0" applyFont="1" applyFill="1" applyAlignment="1"/>
    <xf numFmtId="0" fontId="0" fillId="37" borderId="0" xfId="0" applyFill="1"/>
    <xf numFmtId="0" fontId="9" fillId="37" borderId="0" xfId="0" applyFont="1" applyFill="1" applyAlignment="1">
      <alignment horizontal="left"/>
    </xf>
    <xf numFmtId="0" fontId="3" fillId="37" borderId="0" xfId="0" applyFont="1" applyFill="1" applyAlignment="1">
      <alignment horizontal="center"/>
    </xf>
    <xf numFmtId="0" fontId="0" fillId="37" borderId="0" xfId="0" applyFill="1" applyAlignment="1"/>
    <xf numFmtId="164" fontId="42" fillId="0" borderId="2" xfId="0" applyNumberFormat="1" applyFont="1" applyFill="1" applyBorder="1" applyAlignment="1" applyProtection="1">
      <alignment horizontal="right"/>
    </xf>
    <xf numFmtId="164" fontId="47" fillId="0" borderId="2" xfId="0" applyNumberFormat="1" applyFont="1" applyFill="1" applyBorder="1" applyAlignment="1" applyProtection="1">
      <alignment horizontal="right"/>
      <protection locked="0"/>
    </xf>
    <xf numFmtId="0" fontId="10" fillId="37" borderId="0" xfId="0" applyFont="1" applyFill="1" applyAlignment="1">
      <alignment wrapText="1"/>
    </xf>
    <xf numFmtId="0" fontId="10" fillId="37" borderId="0" xfId="0" applyFont="1" applyFill="1" applyAlignment="1">
      <alignment horizontal="left"/>
    </xf>
    <xf numFmtId="0" fontId="3" fillId="38" borderId="2" xfId="0" applyFont="1" applyFill="1" applyBorder="1" applyAlignment="1" applyProtection="1">
      <alignment horizontal="center" vertical="center"/>
      <protection locked="0"/>
    </xf>
    <xf numFmtId="0" fontId="3" fillId="38" borderId="3" xfId="0" applyFont="1" applyFill="1" applyBorder="1" applyAlignment="1" applyProtection="1">
      <alignment horizontal="center" vertical="center"/>
      <protection locked="0"/>
    </xf>
    <xf numFmtId="0" fontId="0" fillId="41" borderId="0" xfId="0" applyFill="1" applyAlignment="1">
      <alignment wrapText="1"/>
    </xf>
    <xf numFmtId="0" fontId="10" fillId="41" borderId="0" xfId="0" applyFont="1" applyFill="1"/>
    <xf numFmtId="164" fontId="10" fillId="41" borderId="0" xfId="0" applyNumberFormat="1" applyFont="1" applyFill="1"/>
    <xf numFmtId="0" fontId="10" fillId="37" borderId="0" xfId="0" applyFont="1" applyFill="1" applyAlignment="1">
      <alignment horizontal="right"/>
    </xf>
    <xf numFmtId="0" fontId="3" fillId="37" borderId="0" xfId="59" applyFont="1" applyFill="1" applyAlignment="1">
      <alignment horizontal="right"/>
    </xf>
    <xf numFmtId="0" fontId="10" fillId="37" borderId="0" xfId="59" applyFont="1" applyFill="1"/>
    <xf numFmtId="3" fontId="3" fillId="42" borderId="0" xfId="86" applyNumberFormat="1" applyFill="1"/>
    <xf numFmtId="3" fontId="3" fillId="37" borderId="0" xfId="59" applyNumberFormat="1" applyFont="1" applyFill="1"/>
    <xf numFmtId="0" fontId="3" fillId="37" borderId="0" xfId="59" applyFont="1" applyFill="1"/>
    <xf numFmtId="164" fontId="10" fillId="37" borderId="0" xfId="59" applyNumberFormat="1" applyFont="1" applyFill="1"/>
    <xf numFmtId="3" fontId="3" fillId="43" borderId="0" xfId="86" applyNumberFormat="1" applyFill="1"/>
    <xf numFmtId="0" fontId="10" fillId="37" borderId="0" xfId="59" applyFont="1" applyFill="1" applyAlignment="1">
      <alignment horizontal="right"/>
    </xf>
    <xf numFmtId="3" fontId="3" fillId="44" borderId="0" xfId="86" applyNumberFormat="1" applyFill="1"/>
    <xf numFmtId="3" fontId="3" fillId="37" borderId="0" xfId="60" applyNumberFormat="1" applyFont="1" applyFill="1"/>
    <xf numFmtId="0" fontId="10" fillId="37" borderId="0" xfId="59" applyFont="1" applyFill="1" applyAlignment="1">
      <alignment horizontal="center"/>
    </xf>
    <xf numFmtId="0" fontId="3" fillId="45" borderId="0" xfId="59" applyFont="1" applyFill="1"/>
    <xf numFmtId="0" fontId="10" fillId="45" borderId="0" xfId="59" applyFont="1" applyFill="1"/>
    <xf numFmtId="3" fontId="3" fillId="45" borderId="0" xfId="60" applyNumberFormat="1" applyFont="1" applyFill="1"/>
    <xf numFmtId="0" fontId="0" fillId="45" borderId="0" xfId="0" applyFill="1"/>
    <xf numFmtId="0" fontId="3" fillId="38" borderId="2" xfId="0" applyFont="1" applyFill="1" applyBorder="1" applyAlignment="1" applyProtection="1">
      <alignment horizontal="center" vertical="center"/>
      <protection locked="0"/>
    </xf>
    <xf numFmtId="0" fontId="10" fillId="37" borderId="0" xfId="0" applyFont="1" applyFill="1" applyAlignment="1">
      <alignment horizontal="left"/>
    </xf>
    <xf numFmtId="0" fontId="10" fillId="37" borderId="0" xfId="0" applyFont="1" applyFill="1" applyAlignment="1">
      <alignment wrapText="1"/>
    </xf>
    <xf numFmtId="0" fontId="3" fillId="38" borderId="3" xfId="0" applyFont="1" applyFill="1" applyBorder="1" applyAlignment="1" applyProtection="1">
      <alignment horizontal="center" vertical="center"/>
      <protection locked="0"/>
    </xf>
    <xf numFmtId="0" fontId="5" fillId="36" borderId="11" xfId="0" applyFont="1" applyFill="1" applyBorder="1" applyProtection="1">
      <protection locked="0"/>
    </xf>
    <xf numFmtId="0" fontId="5" fillId="35" borderId="12" xfId="0" applyFont="1" applyFill="1" applyBorder="1" applyAlignment="1" applyProtection="1">
      <protection locked="0"/>
    </xf>
    <xf numFmtId="0" fontId="5" fillId="35" borderId="12" xfId="0" applyFont="1" applyFill="1" applyBorder="1" applyAlignment="1" applyProtection="1">
      <alignment horizontal="right"/>
      <protection locked="0"/>
    </xf>
    <xf numFmtId="0" fontId="41" fillId="35" borderId="8" xfId="0" applyFont="1" applyFill="1" applyBorder="1" applyAlignment="1" applyProtection="1">
      <alignment horizontal="center" vertical="center"/>
      <protection locked="0"/>
    </xf>
    <xf numFmtId="0" fontId="41" fillId="35" borderId="22" xfId="0" applyFont="1" applyFill="1" applyBorder="1" applyAlignment="1" applyProtection="1">
      <alignment horizontal="center" vertical="center"/>
      <protection locked="0"/>
    </xf>
    <xf numFmtId="0" fontId="9" fillId="2" borderId="5" xfId="0" applyFont="1" applyFill="1" applyBorder="1" applyAlignment="1" applyProtection="1">
      <alignment horizontal="center"/>
      <protection locked="0"/>
    </xf>
    <xf numFmtId="0" fontId="9" fillId="2" borderId="7" xfId="0" applyFont="1" applyFill="1" applyBorder="1" applyAlignment="1" applyProtection="1">
      <alignment horizontal="center"/>
      <protection locked="0"/>
    </xf>
    <xf numFmtId="0" fontId="9" fillId="35" borderId="8" xfId="0" applyFont="1" applyFill="1" applyBorder="1" applyAlignment="1" applyProtection="1">
      <alignment horizontal="left" wrapText="1"/>
      <protection locked="0"/>
    </xf>
    <xf numFmtId="0" fontId="9" fillId="35" borderId="22" xfId="0" applyFont="1" applyFill="1" applyBorder="1" applyAlignment="1" applyProtection="1">
      <alignment horizontal="left" wrapText="1"/>
      <protection locked="0"/>
    </xf>
    <xf numFmtId="0" fontId="9" fillId="35" borderId="9" xfId="0" applyFont="1" applyFill="1" applyBorder="1" applyAlignment="1" applyProtection="1">
      <alignment horizontal="left" wrapText="1"/>
      <protection locked="0"/>
    </xf>
    <xf numFmtId="0" fontId="13" fillId="40" borderId="0" xfId="0" applyFont="1" applyFill="1" applyAlignment="1" applyProtection="1">
      <alignment horizontal="center" vertical="center" textRotation="90" wrapText="1"/>
    </xf>
    <xf numFmtId="0" fontId="3" fillId="0" borderId="0" xfId="0" applyFont="1" applyAlignment="1" applyProtection="1">
      <alignment textRotation="90" wrapText="1"/>
    </xf>
    <xf numFmtId="0" fontId="3" fillId="38" borderId="2" xfId="0" applyFont="1" applyFill="1" applyBorder="1" applyAlignment="1" applyProtection="1">
      <alignment horizontal="center" vertical="center"/>
      <protection locked="0"/>
    </xf>
    <xf numFmtId="0" fontId="10" fillId="37" borderId="0" xfId="0" applyFont="1" applyFill="1" applyAlignment="1">
      <alignment horizontal="left"/>
    </xf>
    <xf numFmtId="0" fontId="13" fillId="40" borderId="5" xfId="0" applyFont="1" applyFill="1" applyBorder="1" applyAlignment="1" applyProtection="1">
      <alignment horizontal="center" vertical="center"/>
    </xf>
    <xf numFmtId="0" fontId="13" fillId="40" borderId="6" xfId="0" applyFont="1" applyFill="1" applyBorder="1" applyAlignment="1" applyProtection="1">
      <alignment horizontal="center" vertical="center"/>
    </xf>
    <xf numFmtId="0" fontId="13" fillId="40" borderId="7" xfId="0" applyFont="1" applyFill="1" applyBorder="1" applyAlignment="1" applyProtection="1">
      <alignment horizontal="center" vertical="center"/>
    </xf>
    <xf numFmtId="0" fontId="3" fillId="38" borderId="5" xfId="0" applyFont="1" applyFill="1" applyBorder="1" applyAlignment="1" applyProtection="1">
      <alignment horizontal="center" vertical="center"/>
      <protection locked="0"/>
    </xf>
    <xf numFmtId="0" fontId="3" fillId="38" borderId="7" xfId="0" applyFont="1" applyFill="1" applyBorder="1" applyAlignment="1" applyProtection="1">
      <alignment horizontal="center" vertical="center"/>
      <protection locked="0"/>
    </xf>
    <xf numFmtId="0" fontId="10" fillId="37" borderId="0" xfId="0" applyFont="1" applyFill="1" applyAlignment="1">
      <alignment wrapText="1"/>
    </xf>
    <xf numFmtId="0" fontId="10" fillId="37" borderId="0" xfId="0" applyFont="1" applyFill="1" applyAlignment="1">
      <alignment horizontal="left" wrapText="1"/>
    </xf>
    <xf numFmtId="0" fontId="0" fillId="37" borderId="0" xfId="0" applyFill="1" applyAlignment="1">
      <alignment horizontal="left" wrapText="1"/>
    </xf>
    <xf numFmtId="0" fontId="3" fillId="37" borderId="0" xfId="0" applyFont="1" applyFill="1" applyAlignment="1">
      <alignment horizontal="left" wrapText="1"/>
    </xf>
    <xf numFmtId="0" fontId="42" fillId="37" borderId="0" xfId="0" applyFont="1" applyFill="1" applyAlignment="1">
      <alignment horizontal="left" wrapText="1"/>
    </xf>
    <xf numFmtId="0" fontId="13" fillId="44" borderId="5" xfId="0" applyFont="1" applyFill="1" applyBorder="1" applyAlignment="1" applyProtection="1">
      <alignment horizontal="center" vertical="center"/>
    </xf>
    <xf numFmtId="0" fontId="13" fillId="44" borderId="6" xfId="0" applyFont="1" applyFill="1" applyBorder="1" applyAlignment="1" applyProtection="1">
      <alignment horizontal="center" vertical="center"/>
    </xf>
    <xf numFmtId="0" fontId="13" fillId="44" borderId="7" xfId="0" applyFont="1" applyFill="1" applyBorder="1" applyAlignment="1" applyProtection="1">
      <alignment horizontal="center" vertical="center"/>
    </xf>
    <xf numFmtId="0" fontId="13" fillId="40" borderId="0" xfId="0" applyFont="1" applyFill="1" applyAlignment="1">
      <alignment horizontal="center" vertical="center" textRotation="90" wrapText="1"/>
    </xf>
    <xf numFmtId="0" fontId="3" fillId="0" borderId="0" xfId="0" applyFont="1" applyAlignment="1">
      <alignment textRotation="90" wrapText="1"/>
    </xf>
    <xf numFmtId="0" fontId="3" fillId="38" borderId="3" xfId="0" applyFont="1" applyFill="1" applyBorder="1" applyAlignment="1" applyProtection="1">
      <alignment horizontal="center" vertical="center"/>
      <protection locked="0"/>
    </xf>
    <xf numFmtId="0" fontId="3" fillId="37" borderId="0" xfId="0" applyFont="1" applyFill="1" applyAlignment="1">
      <alignment horizontal="center" wrapText="1"/>
    </xf>
    <xf numFmtId="2" fontId="3" fillId="38" borderId="5" xfId="0" applyNumberFormat="1" applyFont="1" applyFill="1" applyBorder="1" applyAlignment="1" applyProtection="1">
      <alignment horizontal="center" vertical="center"/>
      <protection locked="0"/>
    </xf>
  </cellXfs>
  <cellStyles count="87">
    <cellStyle name="20% - Accent1" xfId="33" builtinId="30" customBuiltin="1"/>
    <cellStyle name="20% - Accent1 2" xfId="70" xr:uid="{00000000-0005-0000-0000-000001000000}"/>
    <cellStyle name="20% - Accent2" xfId="37" builtinId="34" customBuiltin="1"/>
    <cellStyle name="20% - Accent2 2" xfId="72" xr:uid="{00000000-0005-0000-0000-000003000000}"/>
    <cellStyle name="20% - Accent3" xfId="41" builtinId="38" customBuiltin="1"/>
    <cellStyle name="20% - Accent3 2" xfId="74" xr:uid="{00000000-0005-0000-0000-000005000000}"/>
    <cellStyle name="20% - Accent4" xfId="45" builtinId="42" customBuiltin="1"/>
    <cellStyle name="20% - Accent4 2" xfId="76" xr:uid="{00000000-0005-0000-0000-000007000000}"/>
    <cellStyle name="20% - Accent5" xfId="49" builtinId="46" customBuiltin="1"/>
    <cellStyle name="20% - Accent5 2" xfId="78" xr:uid="{00000000-0005-0000-0000-000009000000}"/>
    <cellStyle name="20% - Accent6" xfId="53" builtinId="50" customBuiltin="1"/>
    <cellStyle name="20% - Accent6 2" xfId="80" xr:uid="{00000000-0005-0000-0000-00000B000000}"/>
    <cellStyle name="40% - Accent1" xfId="34" builtinId="31" customBuiltin="1"/>
    <cellStyle name="40% - Accent1 2" xfId="71" xr:uid="{00000000-0005-0000-0000-00000D000000}"/>
    <cellStyle name="40% - Accent2" xfId="38" builtinId="35" customBuiltin="1"/>
    <cellStyle name="40% - Accent2 2" xfId="73" xr:uid="{00000000-0005-0000-0000-00000F000000}"/>
    <cellStyle name="40% - Accent3" xfId="42" builtinId="39" customBuiltin="1"/>
    <cellStyle name="40% - Accent3 2" xfId="75" xr:uid="{00000000-0005-0000-0000-000011000000}"/>
    <cellStyle name="40% - Accent4" xfId="46" builtinId="43" customBuiltin="1"/>
    <cellStyle name="40% - Accent4 2" xfId="77" xr:uid="{00000000-0005-0000-0000-000013000000}"/>
    <cellStyle name="40% - Accent5" xfId="50" builtinId="47" customBuiltin="1"/>
    <cellStyle name="40% - Accent5 2" xfId="79" xr:uid="{00000000-0005-0000-0000-000015000000}"/>
    <cellStyle name="40% - Accent6" xfId="54" builtinId="51" customBuiltin="1"/>
    <cellStyle name="40% - Accent6 2" xfId="81" xr:uid="{00000000-0005-0000-0000-000017000000}"/>
    <cellStyle name="60% - Accent1" xfId="35" builtinId="32" customBuiltin="1"/>
    <cellStyle name="60% - Accent2" xfId="39" builtinId="36" customBuiltin="1"/>
    <cellStyle name="60% - Accent3" xfId="43" builtinId="40" customBuiltin="1"/>
    <cellStyle name="60% - Accent4" xfId="47" builtinId="44" customBuiltin="1"/>
    <cellStyle name="60% - Accent5" xfId="51" builtinId="48" customBuiltin="1"/>
    <cellStyle name="60% - Accent6" xfId="55" builtinId="52" customBuiltin="1"/>
    <cellStyle name="Accent1" xfId="32" builtinId="29" customBuiltin="1"/>
    <cellStyle name="Accent2" xfId="36" builtinId="33" customBuiltin="1"/>
    <cellStyle name="Accent3" xfId="40" builtinId="37" customBuiltin="1"/>
    <cellStyle name="Accent4" xfId="44" builtinId="41" customBuiltin="1"/>
    <cellStyle name="Accent5" xfId="48" builtinId="45" customBuiltin="1"/>
    <cellStyle name="Accent6" xfId="52" builtinId="49" customBuiltin="1"/>
    <cellStyle name="Bad" xfId="23" builtinId="27" customBuiltin="1"/>
    <cellStyle name="Calculation" xfId="27" builtinId="22" customBuiltin="1"/>
    <cellStyle name="Check Cell" xfId="29" builtinId="23" customBuiltin="1"/>
    <cellStyle name="Comma 2" xfId="1" xr:uid="{00000000-0005-0000-0000-000027000000}"/>
    <cellStyle name="Comma 2 2" xfId="2" xr:uid="{00000000-0005-0000-0000-000028000000}"/>
    <cellStyle name="Comma 2 3" xfId="61" xr:uid="{00000000-0005-0000-0000-000029000000}"/>
    <cellStyle name="Comma 3" xfId="57" xr:uid="{00000000-0005-0000-0000-00002A000000}"/>
    <cellStyle name="Comma0" xfId="3" xr:uid="{00000000-0005-0000-0000-00002B000000}"/>
    <cellStyle name="Currency 2" xfId="4" xr:uid="{00000000-0005-0000-0000-00002C000000}"/>
    <cellStyle name="Currency 2 2" xfId="5" xr:uid="{00000000-0005-0000-0000-00002D000000}"/>
    <cellStyle name="Currency 2 3" xfId="62" xr:uid="{00000000-0005-0000-0000-00002E000000}"/>
    <cellStyle name="Currency 3" xfId="58" xr:uid="{00000000-0005-0000-0000-00002F000000}"/>
    <cellStyle name="Currency0" xfId="6" xr:uid="{00000000-0005-0000-0000-000030000000}"/>
    <cellStyle name="Date" xfId="7" xr:uid="{00000000-0005-0000-0000-000031000000}"/>
    <cellStyle name="Explanatory Text" xfId="31" builtinId="53" customBuiltin="1"/>
    <cellStyle name="Fixed" xfId="8" xr:uid="{00000000-0005-0000-0000-000033000000}"/>
    <cellStyle name="Good" xfId="22" builtinId="26" customBuiltin="1"/>
    <cellStyle name="Heading 1 2" xfId="9" xr:uid="{00000000-0005-0000-0000-000035000000}"/>
    <cellStyle name="Heading 1 2 2" xfId="65" xr:uid="{00000000-0005-0000-0000-000036000000}"/>
    <cellStyle name="Heading 2 2" xfId="10" xr:uid="{00000000-0005-0000-0000-000037000000}"/>
    <cellStyle name="Heading 2 2 2" xfId="66" xr:uid="{00000000-0005-0000-0000-000038000000}"/>
    <cellStyle name="Heading 3" xfId="20" builtinId="18" customBuiltin="1"/>
    <cellStyle name="Heading 4" xfId="21" builtinId="19" customBuiltin="1"/>
    <cellStyle name="Hyperlink" xfId="11" builtinId="8"/>
    <cellStyle name="Hyperlink 2" xfId="12" xr:uid="{00000000-0005-0000-0000-00003C000000}"/>
    <cellStyle name="Input" xfId="25" builtinId="20" customBuiltin="1"/>
    <cellStyle name="Linked Cell" xfId="28" builtinId="24" customBuiltin="1"/>
    <cellStyle name="Neutral" xfId="24" builtinId="28" customBuiltin="1"/>
    <cellStyle name="Normal" xfId="0" builtinId="0"/>
    <cellStyle name="Normal 2" xfId="13" xr:uid="{00000000-0005-0000-0000-000041000000}"/>
    <cellStyle name="Normal 2 2" xfId="59" xr:uid="{00000000-0005-0000-0000-000042000000}"/>
    <cellStyle name="Normal 3" xfId="64" xr:uid="{00000000-0005-0000-0000-000043000000}"/>
    <cellStyle name="Normal 3 2" xfId="82" xr:uid="{00000000-0005-0000-0000-000044000000}"/>
    <cellStyle name="Normal 4" xfId="56" xr:uid="{00000000-0005-0000-0000-000045000000}"/>
    <cellStyle name="Note 2" xfId="67" xr:uid="{00000000-0005-0000-0000-000046000000}"/>
    <cellStyle name="Note 2 2" xfId="83" xr:uid="{00000000-0005-0000-0000-000047000000}"/>
    <cellStyle name="Output" xfId="26" builtinId="21" customBuiltin="1"/>
    <cellStyle name="Percent" xfId="14" builtinId="5"/>
    <cellStyle name="Percent 2" xfId="15" xr:uid="{00000000-0005-0000-0000-00004A000000}"/>
    <cellStyle name="Percent 2 2" xfId="16" xr:uid="{00000000-0005-0000-0000-00004B000000}"/>
    <cellStyle name="Percent 2 2 2" xfId="60" xr:uid="{00000000-0005-0000-0000-00004C000000}"/>
    <cellStyle name="Percent 2 3" xfId="63" xr:uid="{00000000-0005-0000-0000-00004D000000}"/>
    <cellStyle name="Percent 3" xfId="17" xr:uid="{00000000-0005-0000-0000-00004E000000}"/>
    <cellStyle name="Percent 3 2" xfId="68" xr:uid="{00000000-0005-0000-0000-00004F000000}"/>
    <cellStyle name="Percent 3 3" xfId="84" xr:uid="{00000000-0005-0000-0000-000050000000}"/>
    <cellStyle name="Percent 4" xfId="85" xr:uid="{00000000-0005-0000-0000-000051000000}"/>
    <cellStyle name="Percent 4 2" xfId="86" xr:uid="{00000000-0005-0000-0000-000052000000}"/>
    <cellStyle name="Title" xfId="19" builtinId="15" customBuiltin="1"/>
    <cellStyle name="Total 2" xfId="18" xr:uid="{00000000-0005-0000-0000-000054000000}"/>
    <cellStyle name="Total 2 2" xfId="69" xr:uid="{00000000-0005-0000-0000-000055000000}"/>
    <cellStyle name="Warning Text" xfId="30" builtinId="11" customBuiltin="1"/>
  </cellStyles>
  <dxfs count="0"/>
  <tableStyles count="0" defaultTableStyle="TableStyleMedium9" defaultPivotStyle="PivotStyleLight16"/>
  <colors>
    <mruColors>
      <color rgb="FFFFFF99"/>
      <color rgb="FFC0C0C0"/>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06-NIH_complete_budget-09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dt/Box/ERI/1.%20Proposals/a_Proposal%20Folders%20(blank)/Budget/ERI%20budget%20template%2010-22-2019.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pdt/AppData/Local/Temp/BOB%20Lite%2010-18-2018.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mkrenn/Documents/Proposal%20Development%20Resources/OSPA%20Budget%20forms/BOB%20Lite%2012.20.2017%20v2.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pdt/AppData/Local/Temp/Bob%20Lite%2008.21.19.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ospa.iastate.edu/Documents%20and%20Settings/bmneese/Local%20Settings/Temporary%20Internet%20Files/Content.Outlook/QHP08TJ8/BOB-2011-06-2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e Page"/>
      <sheetName val="Base Budget"/>
      <sheetName val="Mod Budget Form"/>
      <sheetName val="Form Page 4"/>
      <sheetName val="Form Page 5"/>
      <sheetName val="Checklist"/>
    </sheetNames>
    <sheetDataSet>
      <sheetData sheetId="0" refreshError="1"/>
      <sheetData sheetId="1"/>
      <sheetData sheetId="2" refreshError="1"/>
      <sheetData sheetId="3"/>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Travel"/>
      <sheetName val="Tuition"/>
      <sheetName val="Loaded"/>
      <sheetName val="P&amp;W budget form"/>
      <sheetName val="ENG Salaries"/>
      <sheetName val="Post Doc Stipend FY19"/>
      <sheetName val="F&amp;A - Sponsor Funds "/>
      <sheetName val="F&amp;A  - Cost Share"/>
      <sheetName val="SPA USE ONLY"/>
    </sheetNames>
    <sheetDataSet>
      <sheetData sheetId="0"/>
      <sheetData sheetId="1">
        <row r="3">
          <cell r="P3">
            <v>84</v>
          </cell>
        </row>
        <row r="4">
          <cell r="P4">
            <v>10</v>
          </cell>
        </row>
        <row r="5">
          <cell r="P5">
            <v>25</v>
          </cell>
        </row>
        <row r="6">
          <cell r="M6">
            <v>0</v>
          </cell>
        </row>
        <row r="10">
          <cell r="M10">
            <v>0</v>
          </cell>
        </row>
        <row r="14">
          <cell r="M14">
            <v>0</v>
          </cell>
        </row>
        <row r="18">
          <cell r="M18">
            <v>0</v>
          </cell>
        </row>
        <row r="22">
          <cell r="M22">
            <v>0</v>
          </cell>
        </row>
        <row r="25">
          <cell r="P25">
            <v>1.05</v>
          </cell>
        </row>
        <row r="30">
          <cell r="P30">
            <v>84</v>
          </cell>
        </row>
        <row r="31">
          <cell r="P31">
            <v>10</v>
          </cell>
        </row>
        <row r="32">
          <cell r="P32">
            <v>45</v>
          </cell>
        </row>
        <row r="33">
          <cell r="M33">
            <v>0</v>
          </cell>
        </row>
        <row r="37">
          <cell r="M37">
            <v>0</v>
          </cell>
        </row>
        <row r="41">
          <cell r="M41">
            <v>0</v>
          </cell>
        </row>
        <row r="45">
          <cell r="M45">
            <v>0</v>
          </cell>
        </row>
        <row r="49">
          <cell r="M49">
            <v>0</v>
          </cell>
        </row>
      </sheetData>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amp;A Calculation- Sponsor Funds "/>
      <sheetName val="F&amp;A Calculations - Cost Share"/>
      <sheetName val="Tuition"/>
      <sheetName val="SPA USE ONLY"/>
    </sheetNames>
    <sheetDataSet>
      <sheetData sheetId="0">
        <row r="4">
          <cell r="U4" t="str">
            <v>Negotiated Rate</v>
          </cell>
        </row>
        <row r="5">
          <cell r="U5" t="str">
            <v>Other TDC</v>
          </cell>
        </row>
        <row r="6">
          <cell r="U6" t="str">
            <v>Other MTDC</v>
          </cell>
        </row>
      </sheetData>
      <sheetData sheetId="1" refreshError="1"/>
      <sheetData sheetId="2" refreshError="1"/>
      <sheetData sheetId="3"/>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amp;A Calculation- Sponsor Funds "/>
      <sheetName val="F&amp;A Calculations - Cost Share"/>
      <sheetName val="SPA USE ONLY"/>
    </sheetNames>
    <sheetDataSet>
      <sheetData sheetId="0">
        <row r="4">
          <cell r="U4" t="str">
            <v>Negotiated Rate</v>
          </cell>
        </row>
        <row r="5">
          <cell r="U5" t="str">
            <v>Other TDC</v>
          </cell>
        </row>
        <row r="6">
          <cell r="U6" t="str">
            <v>USDA TFF TDC</v>
          </cell>
        </row>
        <row r="7">
          <cell r="U7" t="str">
            <v>Other MTDC</v>
          </cell>
        </row>
      </sheetData>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here"/>
      <sheetName val="Salaries &amp; Wages"/>
      <sheetName val="Equip-Travel-Participants"/>
      <sheetName val="Other Direct"/>
      <sheetName val="Subcontracts"/>
      <sheetName val="Cumulative Budget"/>
      <sheetName val="Links"/>
      <sheetName val="Sheet1"/>
      <sheetName val="Salaries &amp;#38;#38;#38; Wages"/>
      <sheetName val="form page 4"/>
    </sheetNames>
    <sheetDataSet>
      <sheetData sheetId="0">
        <row r="10">
          <cell r="I10">
            <v>0</v>
          </cell>
        </row>
      </sheetData>
      <sheetData sheetId="1"/>
      <sheetData sheetId="2"/>
      <sheetData sheetId="3"/>
      <sheetData sheetId="4"/>
      <sheetData sheetId="5"/>
      <sheetData sheetId="6" refreshError="1"/>
      <sheetData sheetId="7" refreshError="1"/>
      <sheetData sheetId="8"/>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34"/>
    <pageSetUpPr fitToPage="1"/>
  </sheetPr>
  <dimension ref="A1:M61"/>
  <sheetViews>
    <sheetView tabSelected="1" workbookViewId="0">
      <pane ySplit="8" topLeftCell="A9" activePane="bottomLeft" state="frozen"/>
      <selection pane="bottomLeft" activeCell="H40" sqref="H40"/>
    </sheetView>
  </sheetViews>
  <sheetFormatPr defaultColWidth="8.77734375" defaultRowHeight="13.2" x14ac:dyDescent="0.25"/>
  <cols>
    <col min="1" max="1" width="5" style="9" customWidth="1"/>
    <col min="2" max="2" width="3.109375" style="9" customWidth="1"/>
    <col min="3" max="3" width="27.44140625" style="9" customWidth="1"/>
    <col min="4" max="5" width="11.109375" style="9" customWidth="1"/>
    <col min="6" max="6" width="11" style="9" customWidth="1"/>
    <col min="7" max="7" width="12" style="9" customWidth="1"/>
    <col min="8" max="8" width="14.77734375" style="9" customWidth="1"/>
    <col min="9" max="10" width="15" style="9" hidden="1" customWidth="1"/>
    <col min="11" max="12" width="14.77734375" style="9" hidden="1" customWidth="1"/>
    <col min="13" max="13" width="11.33203125" style="1" bestFit="1" customWidth="1"/>
  </cols>
  <sheetData>
    <row r="1" spans="1:13" ht="30.45" customHeight="1" x14ac:dyDescent="0.25">
      <c r="A1" s="188" t="s">
        <v>115</v>
      </c>
      <c r="B1" s="189"/>
      <c r="C1" s="189"/>
      <c r="D1" s="189"/>
      <c r="E1" s="189"/>
      <c r="F1" s="189"/>
      <c r="G1" s="189"/>
      <c r="H1" s="189"/>
      <c r="I1" s="189"/>
      <c r="J1" s="189"/>
      <c r="K1" s="189"/>
      <c r="L1" s="189"/>
    </row>
    <row r="2" spans="1:13" ht="15.6" x14ac:dyDescent="0.3">
      <c r="A2" s="58" t="s">
        <v>37</v>
      </c>
      <c r="B2" s="23"/>
      <c r="C2" s="23"/>
      <c r="D2" s="23"/>
      <c r="E2" s="23"/>
      <c r="F2" s="23"/>
      <c r="G2" s="23"/>
      <c r="H2" s="22"/>
      <c r="I2" s="22"/>
      <c r="J2" s="22"/>
      <c r="K2" s="22"/>
      <c r="L2" s="22"/>
    </row>
    <row r="3" spans="1:13" ht="15.6" x14ac:dyDescent="0.3">
      <c r="A3" s="58" t="s">
        <v>38</v>
      </c>
      <c r="B3" s="23"/>
      <c r="C3" s="23"/>
      <c r="D3" s="23"/>
      <c r="E3" s="23"/>
      <c r="F3" s="23"/>
      <c r="G3" s="23"/>
      <c r="H3" s="22"/>
      <c r="I3" s="22"/>
      <c r="J3" s="22"/>
      <c r="K3" s="22"/>
      <c r="L3" s="22"/>
    </row>
    <row r="4" spans="1:13" s="20" customFormat="1" ht="15.6" x14ac:dyDescent="0.3">
      <c r="A4" s="58" t="s">
        <v>39</v>
      </c>
      <c r="B4" s="23"/>
      <c r="C4" s="23"/>
      <c r="D4" s="23"/>
      <c r="E4" s="23"/>
      <c r="F4" s="23"/>
      <c r="G4" s="23"/>
      <c r="H4" s="22"/>
      <c r="I4" s="22"/>
      <c r="J4" s="22"/>
      <c r="K4" s="22"/>
      <c r="L4" s="22"/>
      <c r="M4" s="1"/>
    </row>
    <row r="5" spans="1:13" ht="15.6" x14ac:dyDescent="0.3">
      <c r="A5" s="84" t="s">
        <v>46</v>
      </c>
      <c r="B5" s="85"/>
      <c r="C5" s="85"/>
      <c r="D5" s="85"/>
      <c r="E5" s="85"/>
      <c r="F5" s="85"/>
      <c r="G5" s="186"/>
      <c r="H5" s="187" t="s">
        <v>114</v>
      </c>
      <c r="I5" s="86"/>
      <c r="J5" s="86"/>
      <c r="K5" s="86"/>
      <c r="L5" s="86"/>
    </row>
    <row r="6" spans="1:13" ht="7.95" customHeight="1" x14ac:dyDescent="0.25">
      <c r="A6" s="59"/>
      <c r="B6" s="24"/>
      <c r="C6" s="24"/>
      <c r="D6" s="24"/>
      <c r="E6" s="24"/>
      <c r="F6" s="24"/>
      <c r="G6" s="24"/>
      <c r="H6" s="24"/>
      <c r="I6" s="24"/>
      <c r="J6" s="24"/>
      <c r="K6" s="24"/>
      <c r="L6" s="24"/>
    </row>
    <row r="7" spans="1:13" ht="15.75" customHeight="1" x14ac:dyDescent="0.3">
      <c r="A7" s="59"/>
      <c r="B7" s="24"/>
      <c r="C7" s="24"/>
      <c r="D7" s="24"/>
      <c r="E7" s="24"/>
      <c r="F7" s="25"/>
      <c r="G7" s="25"/>
      <c r="H7" s="21"/>
      <c r="I7" s="190" t="s">
        <v>25</v>
      </c>
      <c r="J7" s="191"/>
      <c r="K7" s="190" t="s">
        <v>24</v>
      </c>
      <c r="L7" s="191"/>
    </row>
    <row r="8" spans="1:13" ht="23.4" x14ac:dyDescent="0.25">
      <c r="A8" s="87" t="s">
        <v>40</v>
      </c>
      <c r="B8" s="24"/>
      <c r="C8" s="24"/>
      <c r="D8" s="24"/>
      <c r="E8" s="24"/>
      <c r="F8" s="26"/>
      <c r="G8" s="26"/>
      <c r="H8" s="53" t="s">
        <v>36</v>
      </c>
      <c r="I8" s="54" t="s">
        <v>34</v>
      </c>
      <c r="J8" s="55" t="s">
        <v>35</v>
      </c>
      <c r="K8" s="54" t="s">
        <v>34</v>
      </c>
      <c r="L8" s="55" t="s">
        <v>35</v>
      </c>
    </row>
    <row r="9" spans="1:13" ht="15" x14ac:dyDescent="0.25">
      <c r="A9" s="59"/>
      <c r="B9" s="24"/>
      <c r="C9" s="68"/>
      <c r="D9" s="69" t="s">
        <v>0</v>
      </c>
      <c r="E9" s="70" t="s">
        <v>6</v>
      </c>
      <c r="F9" s="70" t="s">
        <v>33</v>
      </c>
      <c r="G9" s="69" t="s">
        <v>1</v>
      </c>
      <c r="H9" s="71"/>
      <c r="I9" s="71"/>
      <c r="J9" s="71"/>
      <c r="K9" s="71"/>
      <c r="L9" s="71"/>
    </row>
    <row r="10" spans="1:13" ht="15.6" x14ac:dyDescent="0.3">
      <c r="A10" s="62" t="s">
        <v>2</v>
      </c>
      <c r="B10" s="63"/>
      <c r="C10" s="72" t="s">
        <v>3</v>
      </c>
      <c r="D10" s="47" t="s">
        <v>4</v>
      </c>
      <c r="E10" s="47" t="s">
        <v>5</v>
      </c>
      <c r="F10" s="47" t="s">
        <v>5</v>
      </c>
      <c r="G10" s="47" t="s">
        <v>5</v>
      </c>
      <c r="H10" s="48">
        <f t="shared" ref="H10:L10" si="0">SUM(H11:H12)</f>
        <v>0</v>
      </c>
      <c r="I10" s="48" t="e">
        <f t="shared" si="0"/>
        <v>#REF!</v>
      </c>
      <c r="J10" s="49">
        <f t="shared" si="0"/>
        <v>0</v>
      </c>
      <c r="K10" s="49" t="e">
        <f t="shared" si="0"/>
        <v>#REF!</v>
      </c>
      <c r="L10" s="49">
        <f t="shared" si="0"/>
        <v>0</v>
      </c>
      <c r="M10" s="2"/>
    </row>
    <row r="11" spans="1:13" ht="15.6" x14ac:dyDescent="0.3">
      <c r="A11" s="62"/>
      <c r="B11" s="24">
        <v>1</v>
      </c>
      <c r="C11" s="56"/>
      <c r="D11" s="28">
        <v>0</v>
      </c>
      <c r="E11" s="29">
        <v>0</v>
      </c>
      <c r="F11" s="29">
        <v>0</v>
      </c>
      <c r="G11" s="29">
        <v>0</v>
      </c>
      <c r="H11" s="30">
        <f t="shared" ref="H11:H12" si="1">D11*(E11+F11+G11)</f>
        <v>0</v>
      </c>
      <c r="I11" s="30" t="e">
        <f>ROUND(#REF!*1.03,0)</f>
        <v>#REF!</v>
      </c>
      <c r="J11" s="31"/>
      <c r="K11" s="32" t="e">
        <f>ROUND(I11*1.03,0)</f>
        <v>#REF!</v>
      </c>
      <c r="L11" s="31"/>
    </row>
    <row r="12" spans="1:13" ht="15.6" x14ac:dyDescent="0.3">
      <c r="A12" s="62"/>
      <c r="B12" s="24">
        <v>2</v>
      </c>
      <c r="C12" s="56"/>
      <c r="D12" s="28">
        <v>0</v>
      </c>
      <c r="E12" s="29">
        <v>0</v>
      </c>
      <c r="F12" s="29">
        <v>0</v>
      </c>
      <c r="G12" s="29">
        <v>0</v>
      </c>
      <c r="H12" s="30">
        <f t="shared" si="1"/>
        <v>0</v>
      </c>
      <c r="I12" s="30" t="e">
        <f>ROUND(#REF!*1.03,0)</f>
        <v>#REF!</v>
      </c>
      <c r="J12" s="31"/>
      <c r="K12" s="32" t="e">
        <f t="shared" ref="K12" si="2">ROUND(I12*1.03,0)</f>
        <v>#REF!</v>
      </c>
      <c r="L12" s="31"/>
    </row>
    <row r="13" spans="1:13" s="4" customFormat="1" ht="15" x14ac:dyDescent="0.25">
      <c r="A13" s="59"/>
      <c r="B13" s="24"/>
      <c r="C13" s="60"/>
      <c r="D13" s="47"/>
      <c r="E13" s="47" t="s">
        <v>6</v>
      </c>
      <c r="F13" s="73"/>
      <c r="G13" s="47" t="s">
        <v>7</v>
      </c>
      <c r="H13" s="74"/>
      <c r="I13" s="74"/>
      <c r="J13" s="74"/>
      <c r="K13" s="74"/>
      <c r="L13" s="74"/>
      <c r="M13" s="7"/>
    </row>
    <row r="14" spans="1:13" ht="15.6" x14ac:dyDescent="0.3">
      <c r="A14" s="62" t="s">
        <v>8</v>
      </c>
      <c r="B14" s="63"/>
      <c r="C14" s="72" t="s">
        <v>9</v>
      </c>
      <c r="D14" s="47" t="s">
        <v>4</v>
      </c>
      <c r="E14" s="47" t="s">
        <v>5</v>
      </c>
      <c r="F14" s="73"/>
      <c r="G14" s="75" t="s">
        <v>31</v>
      </c>
      <c r="H14" s="48">
        <f t="shared" ref="H14:L14" si="3">SUM(H15:H18)</f>
        <v>0</v>
      </c>
      <c r="I14" s="48" t="e">
        <f t="shared" si="3"/>
        <v>#REF!</v>
      </c>
      <c r="J14" s="48">
        <f t="shared" si="3"/>
        <v>0</v>
      </c>
      <c r="K14" s="49" t="e">
        <f t="shared" si="3"/>
        <v>#REF!</v>
      </c>
      <c r="L14" s="48">
        <f t="shared" si="3"/>
        <v>0</v>
      </c>
    </row>
    <row r="15" spans="1:13" ht="15.6" x14ac:dyDescent="0.3">
      <c r="A15" s="62"/>
      <c r="B15" s="24">
        <v>1</v>
      </c>
      <c r="C15" s="56" t="s">
        <v>10</v>
      </c>
      <c r="D15" s="28">
        <v>0</v>
      </c>
      <c r="E15" s="29">
        <v>0</v>
      </c>
      <c r="F15" s="27"/>
      <c r="G15" s="29">
        <v>0</v>
      </c>
      <c r="H15" s="30">
        <f>D15*(E15)*G15</f>
        <v>0</v>
      </c>
      <c r="I15" s="30" t="e">
        <f>ROUND(#REF!*1.03,0)</f>
        <v>#REF!</v>
      </c>
      <c r="J15" s="31"/>
      <c r="K15" s="32" t="e">
        <f>ROUND(I15*1.03,0)</f>
        <v>#REF!</v>
      </c>
      <c r="L15" s="31"/>
    </row>
    <row r="16" spans="1:13" ht="15.6" x14ac:dyDescent="0.3">
      <c r="A16" s="62"/>
      <c r="B16" s="24">
        <v>2</v>
      </c>
      <c r="C16" s="56" t="s">
        <v>11</v>
      </c>
      <c r="D16" s="28">
        <v>0</v>
      </c>
      <c r="E16" s="29">
        <v>0</v>
      </c>
      <c r="F16" s="27"/>
      <c r="G16" s="29">
        <v>1</v>
      </c>
      <c r="H16" s="30">
        <f>D16*(E16)*G16</f>
        <v>0</v>
      </c>
      <c r="I16" s="30" t="e">
        <f>ROUND(#REF!*1.03,0)</f>
        <v>#REF!</v>
      </c>
      <c r="J16" s="31"/>
      <c r="K16" s="32" t="e">
        <f t="shared" ref="K16:K18" si="4">ROUND(I16*1.03,0)</f>
        <v>#REF!</v>
      </c>
      <c r="L16" s="31"/>
    </row>
    <row r="17" spans="1:13" ht="15.6" x14ac:dyDescent="0.3">
      <c r="A17" s="62"/>
      <c r="B17" s="24">
        <v>3</v>
      </c>
      <c r="C17" s="56" t="s">
        <v>12</v>
      </c>
      <c r="D17" s="28">
        <v>0</v>
      </c>
      <c r="E17" s="29">
        <v>0</v>
      </c>
      <c r="F17" s="27"/>
      <c r="G17" s="29">
        <v>0</v>
      </c>
      <c r="H17" s="30">
        <f t="shared" ref="H17:H18" si="5">D17*(E17)*G17</f>
        <v>0</v>
      </c>
      <c r="I17" s="30" t="e">
        <f>ROUND(#REF!*1.03,0)</f>
        <v>#REF!</v>
      </c>
      <c r="J17" s="31"/>
      <c r="K17" s="32" t="e">
        <f t="shared" si="4"/>
        <v>#REF!</v>
      </c>
      <c r="L17" s="31"/>
    </row>
    <row r="18" spans="1:13" ht="15.6" x14ac:dyDescent="0.3">
      <c r="A18" s="62"/>
      <c r="B18" s="24">
        <v>4</v>
      </c>
      <c r="C18" s="56" t="s">
        <v>32</v>
      </c>
      <c r="D18" s="28">
        <v>0</v>
      </c>
      <c r="E18" s="29">
        <v>0</v>
      </c>
      <c r="F18" s="27"/>
      <c r="G18" s="29">
        <v>0</v>
      </c>
      <c r="H18" s="30">
        <f t="shared" si="5"/>
        <v>0</v>
      </c>
      <c r="I18" s="30" t="e">
        <f>ROUND(#REF!*1.03,0)</f>
        <v>#REF!</v>
      </c>
      <c r="J18" s="31"/>
      <c r="K18" s="32" t="e">
        <f t="shared" si="4"/>
        <v>#REF!</v>
      </c>
      <c r="L18" s="31"/>
    </row>
    <row r="19" spans="1:13" s="5" customFormat="1" ht="15.6" x14ac:dyDescent="0.3">
      <c r="A19" s="64"/>
      <c r="B19" s="65"/>
      <c r="C19" s="76" t="s">
        <v>13</v>
      </c>
      <c r="D19" s="77"/>
      <c r="E19" s="77"/>
      <c r="F19" s="77"/>
      <c r="G19" s="77"/>
      <c r="H19" s="49">
        <f t="shared" ref="H19:L19" si="6">+H10+H14</f>
        <v>0</v>
      </c>
      <c r="I19" s="78" t="e">
        <f t="shared" si="6"/>
        <v>#REF!</v>
      </c>
      <c r="J19" s="78">
        <f t="shared" si="6"/>
        <v>0</v>
      </c>
      <c r="K19" s="78" t="e">
        <f t="shared" si="6"/>
        <v>#REF!</v>
      </c>
      <c r="L19" s="78">
        <f t="shared" si="6"/>
        <v>0</v>
      </c>
      <c r="M19" s="2"/>
    </row>
    <row r="20" spans="1:13" ht="15" x14ac:dyDescent="0.25">
      <c r="A20" s="59"/>
      <c r="B20" s="24"/>
      <c r="C20" s="24"/>
      <c r="D20" s="90"/>
      <c r="E20" s="90"/>
      <c r="F20" s="90"/>
      <c r="G20" s="90"/>
      <c r="H20" s="92"/>
      <c r="I20" s="92"/>
      <c r="J20" s="92"/>
      <c r="K20" s="92"/>
      <c r="L20" s="92"/>
    </row>
    <row r="21" spans="1:13" ht="15.6" x14ac:dyDescent="0.3">
      <c r="A21" s="62" t="s">
        <v>14</v>
      </c>
      <c r="B21" s="63"/>
      <c r="C21" s="79" t="s">
        <v>15</v>
      </c>
      <c r="D21" s="69" t="s">
        <v>16</v>
      </c>
      <c r="E21" s="69"/>
      <c r="F21" s="69"/>
      <c r="G21" s="69"/>
      <c r="H21" s="48">
        <f t="shared" ref="H21:L21" si="7">SUM(H22:H27)</f>
        <v>0</v>
      </c>
      <c r="I21" s="48" t="e">
        <f t="shared" si="7"/>
        <v>#REF!</v>
      </c>
      <c r="J21" s="48">
        <f t="shared" si="7"/>
        <v>0</v>
      </c>
      <c r="K21" s="49" t="e">
        <f t="shared" si="7"/>
        <v>#REF!</v>
      </c>
      <c r="L21" s="48">
        <f t="shared" si="7"/>
        <v>0</v>
      </c>
      <c r="M21" s="2"/>
    </row>
    <row r="22" spans="1:13" ht="15.6" x14ac:dyDescent="0.3">
      <c r="A22" s="62"/>
      <c r="B22" s="24"/>
      <c r="C22" s="56" t="s">
        <v>3</v>
      </c>
      <c r="D22" s="38">
        <f>D49</f>
        <v>0.27700000000000002</v>
      </c>
      <c r="E22" s="38"/>
      <c r="F22" s="29"/>
      <c r="G22" s="29"/>
      <c r="H22" s="30">
        <f>ROUND(D22*H11,0)</f>
        <v>0</v>
      </c>
      <c r="I22" s="30" t="e">
        <f>ROUND(D22*I11,0)</f>
        <v>#REF!</v>
      </c>
      <c r="J22" s="31">
        <f>ROUND(D22*J11,0)</f>
        <v>0</v>
      </c>
      <c r="K22" s="32" t="e">
        <f>ROUND(D22*K11,0)</f>
        <v>#REF!</v>
      </c>
      <c r="L22" s="31">
        <f>ROUND(D22*L11,0)</f>
        <v>0</v>
      </c>
      <c r="M22" s="2"/>
    </row>
    <row r="23" spans="1:13" ht="15.6" x14ac:dyDescent="0.3">
      <c r="A23" s="62"/>
      <c r="B23" s="24"/>
      <c r="C23" s="56" t="s">
        <v>3</v>
      </c>
      <c r="D23" s="38">
        <f>D49</f>
        <v>0.27700000000000002</v>
      </c>
      <c r="E23" s="38"/>
      <c r="F23" s="29"/>
      <c r="G23" s="29"/>
      <c r="H23" s="30">
        <f>ROUND(D23*H12,0)</f>
        <v>0</v>
      </c>
      <c r="I23" s="30" t="e">
        <f>ROUND(D23*I12,0)</f>
        <v>#REF!</v>
      </c>
      <c r="J23" s="31">
        <f>ROUND(D23*J12,0)</f>
        <v>0</v>
      </c>
      <c r="K23" s="32" t="e">
        <f>ROUND(D23*K12,0)</f>
        <v>#REF!</v>
      </c>
      <c r="L23" s="31">
        <f>ROUND(D23*L12,0)</f>
        <v>0</v>
      </c>
      <c r="M23" s="2"/>
    </row>
    <row r="24" spans="1:13" ht="15.6" x14ac:dyDescent="0.3">
      <c r="A24" s="62"/>
      <c r="B24" s="24"/>
      <c r="C24" s="56" t="str">
        <f>+C15</f>
        <v>Post Doc</v>
      </c>
      <c r="D24" s="38">
        <v>0.33</v>
      </c>
      <c r="E24" s="38"/>
      <c r="F24" s="29"/>
      <c r="G24" s="29"/>
      <c r="H24" s="30">
        <f>ROUND(D24*H15,0)</f>
        <v>0</v>
      </c>
      <c r="I24" s="30" t="e">
        <f>ROUND(D24*I15,0)</f>
        <v>#REF!</v>
      </c>
      <c r="J24" s="31">
        <f>ROUND(D24*J15,0)</f>
        <v>0</v>
      </c>
      <c r="K24" s="32" t="e">
        <f>ROUND(D24*K15,0)</f>
        <v>#REF!</v>
      </c>
      <c r="L24" s="31">
        <f>ROUND(D24*L15,0)</f>
        <v>0</v>
      </c>
    </row>
    <row r="25" spans="1:13" s="4" customFormat="1" ht="15.75" customHeight="1" x14ac:dyDescent="0.25">
      <c r="A25" s="59"/>
      <c r="B25" s="24"/>
      <c r="C25" s="57" t="str">
        <f>+C16</f>
        <v>Research Asst-Halftime</v>
      </c>
      <c r="D25" s="38">
        <f>D50</f>
        <v>5.8999999999999997E-2</v>
      </c>
      <c r="E25" s="38"/>
      <c r="F25" s="38"/>
      <c r="G25" s="29"/>
      <c r="H25" s="30">
        <f>ROUND(D25*H16,0)</f>
        <v>0</v>
      </c>
      <c r="I25" s="30" t="e">
        <f>ROUND(D25*I16,0)</f>
        <v>#REF!</v>
      </c>
      <c r="J25" s="31">
        <f>ROUND(D25*J16,0)</f>
        <v>0</v>
      </c>
      <c r="K25" s="32" t="e">
        <f>ROUND(D25*K16,0)</f>
        <v>#REF!</v>
      </c>
      <c r="L25" s="31">
        <f>ROUND(D25*L16,0)</f>
        <v>0</v>
      </c>
      <c r="M25" s="3"/>
    </row>
    <row r="26" spans="1:13" ht="15.75" customHeight="1" x14ac:dyDescent="0.25">
      <c r="A26" s="59"/>
      <c r="B26" s="24"/>
      <c r="C26" s="56" t="str">
        <f>+C17</f>
        <v>Hourly Undergraduate student</v>
      </c>
      <c r="D26" s="34">
        <f>D54</f>
        <v>6.0000000000000001E-3</v>
      </c>
      <c r="E26" s="34"/>
      <c r="F26" s="33"/>
      <c r="G26" s="33"/>
      <c r="H26" s="30">
        <f>ROUND(D26*H17,0)</f>
        <v>0</v>
      </c>
      <c r="I26" s="30" t="e">
        <f>ROUND(D26*I17,0)</f>
        <v>#REF!</v>
      </c>
      <c r="J26" s="31">
        <f>ROUND(D26*J17,0)</f>
        <v>0</v>
      </c>
      <c r="K26" s="32" t="e">
        <f>ROUND(D26*K17,0)</f>
        <v>#REF!</v>
      </c>
      <c r="L26" s="31">
        <f>ROUND(D26*L17,0)</f>
        <v>0</v>
      </c>
      <c r="M26" s="2"/>
    </row>
    <row r="27" spans="1:13" ht="15.75" customHeight="1" x14ac:dyDescent="0.25">
      <c r="A27" s="59"/>
      <c r="B27" s="24"/>
      <c r="C27" s="56" t="str">
        <f>+C18</f>
        <v>P&amp;S</v>
      </c>
      <c r="D27" s="34">
        <f>D52</f>
        <v>0.34599999999999997</v>
      </c>
      <c r="E27" s="34"/>
      <c r="F27" s="33"/>
      <c r="G27" s="33"/>
      <c r="H27" s="30">
        <f>ROUND(D27*H18,0)</f>
        <v>0</v>
      </c>
      <c r="I27" s="30" t="e">
        <f>ROUND(D27*I18,0)</f>
        <v>#REF!</v>
      </c>
      <c r="J27" s="31">
        <f>ROUND(D27*J18,0)</f>
        <v>0</v>
      </c>
      <c r="K27" s="32" t="e">
        <f>ROUND(D27*K18,0)</f>
        <v>#REF!</v>
      </c>
      <c r="L27" s="31">
        <f>ROUND(D27*L18,0)</f>
        <v>0</v>
      </c>
      <c r="M27" s="2"/>
    </row>
    <row r="28" spans="1:13" s="5" customFormat="1" ht="15.6" x14ac:dyDescent="0.3">
      <c r="A28" s="64"/>
      <c r="B28" s="65"/>
      <c r="C28" s="80" t="s">
        <v>17</v>
      </c>
      <c r="D28" s="81"/>
      <c r="E28" s="81"/>
      <c r="F28" s="82"/>
      <c r="G28" s="83"/>
      <c r="H28" s="49">
        <f t="shared" ref="H28:L28" si="8">H19+H21</f>
        <v>0</v>
      </c>
      <c r="I28" s="78" t="e">
        <f t="shared" si="8"/>
        <v>#REF!</v>
      </c>
      <c r="J28" s="78">
        <f t="shared" si="8"/>
        <v>0</v>
      </c>
      <c r="K28" s="78" t="e">
        <f t="shared" si="8"/>
        <v>#REF!</v>
      </c>
      <c r="L28" s="78">
        <f t="shared" si="8"/>
        <v>0</v>
      </c>
      <c r="M28" s="6"/>
    </row>
    <row r="29" spans="1:13" s="4" customFormat="1" x14ac:dyDescent="0.25">
      <c r="A29" s="59"/>
      <c r="B29" s="24"/>
      <c r="C29" s="93"/>
      <c r="D29" s="94"/>
      <c r="E29" s="94"/>
      <c r="F29" s="95"/>
      <c r="G29" s="24"/>
      <c r="H29" s="96"/>
      <c r="I29" s="96"/>
      <c r="J29" s="96"/>
      <c r="K29" s="96"/>
      <c r="L29" s="96"/>
      <c r="M29" s="3"/>
    </row>
    <row r="30" spans="1:13" ht="28.95" customHeight="1" x14ac:dyDescent="0.3">
      <c r="A30" s="66" t="s">
        <v>18</v>
      </c>
      <c r="B30" s="24"/>
      <c r="C30" s="192" t="s">
        <v>44</v>
      </c>
      <c r="D30" s="193"/>
      <c r="E30" s="193"/>
      <c r="F30" s="193"/>
      <c r="G30" s="194"/>
      <c r="H30" s="48">
        <f>SUM(H31:H31)</f>
        <v>0</v>
      </c>
      <c r="I30" s="48">
        <f>SUM(I31:I31)</f>
        <v>0</v>
      </c>
      <c r="J30" s="48">
        <f>SUM(J31:J31)</f>
        <v>0</v>
      </c>
      <c r="K30" s="48">
        <f>SUM(K31:K31)</f>
        <v>0</v>
      </c>
      <c r="L30" s="48">
        <f>SUM(L31:L31)</f>
        <v>0</v>
      </c>
    </row>
    <row r="31" spans="1:13" s="4" customFormat="1" ht="15.6" x14ac:dyDescent="0.3">
      <c r="A31" s="66"/>
      <c r="B31" s="24"/>
      <c r="C31" s="56"/>
      <c r="D31" s="35"/>
      <c r="E31" s="35"/>
      <c r="F31" s="29"/>
      <c r="G31" s="33"/>
      <c r="H31" s="36">
        <v>0</v>
      </c>
      <c r="I31" s="36"/>
      <c r="J31" s="37"/>
      <c r="K31" s="36"/>
      <c r="L31" s="37"/>
      <c r="M31" s="3"/>
    </row>
    <row r="32" spans="1:13" s="4" customFormat="1" x14ac:dyDescent="0.25">
      <c r="A32" s="59"/>
      <c r="B32" s="24"/>
      <c r="C32" s="97"/>
      <c r="D32" s="24"/>
      <c r="E32" s="24"/>
      <c r="F32" s="24"/>
      <c r="G32" s="24"/>
      <c r="H32" s="91"/>
      <c r="I32" s="91"/>
      <c r="J32" s="91"/>
      <c r="K32" s="91"/>
      <c r="L32" s="91"/>
      <c r="M32" s="3"/>
    </row>
    <row r="33" spans="1:13" ht="15.6" x14ac:dyDescent="0.3">
      <c r="A33" s="66" t="s">
        <v>19</v>
      </c>
      <c r="B33" s="63"/>
      <c r="C33" s="50" t="s">
        <v>43</v>
      </c>
      <c r="D33" s="47"/>
      <c r="E33" s="47"/>
      <c r="F33" s="47"/>
      <c r="G33" s="47"/>
      <c r="H33" s="88"/>
      <c r="I33" s="88" t="e">
        <f>SUM(#REF!)</f>
        <v>#REF!</v>
      </c>
      <c r="J33" s="88" t="e">
        <f>SUM(#REF!)</f>
        <v>#REF!</v>
      </c>
      <c r="K33" s="88" t="e">
        <f>SUM(#REF!)</f>
        <v>#REF!</v>
      </c>
      <c r="L33" s="88" t="e">
        <f>SUM(#REF!)</f>
        <v>#REF!</v>
      </c>
    </row>
    <row r="34" spans="1:13" x14ac:dyDescent="0.25">
      <c r="A34" s="59"/>
      <c r="B34" s="24"/>
      <c r="C34" s="97"/>
      <c r="D34" s="98"/>
      <c r="E34" s="98"/>
      <c r="F34" s="98"/>
      <c r="G34" s="98"/>
      <c r="H34" s="99"/>
      <c r="I34" s="99"/>
      <c r="J34" s="99"/>
      <c r="K34" s="99"/>
      <c r="L34" s="99"/>
    </row>
    <row r="35" spans="1:13" ht="15.6" x14ac:dyDescent="0.3">
      <c r="A35" s="62" t="s">
        <v>20</v>
      </c>
      <c r="B35" s="24"/>
      <c r="C35" s="104" t="s">
        <v>47</v>
      </c>
      <c r="D35" s="105"/>
      <c r="E35" s="106"/>
      <c r="F35" s="107"/>
      <c r="G35" s="105"/>
      <c r="H35" s="108"/>
      <c r="I35" s="88" t="e">
        <f>SUM(#REF!)</f>
        <v>#REF!</v>
      </c>
      <c r="J35" s="88" t="e">
        <f>SUM(#REF!)</f>
        <v>#REF!</v>
      </c>
      <c r="K35" s="88" t="e">
        <f>SUM(#REF!)</f>
        <v>#REF!</v>
      </c>
      <c r="L35" s="88" t="e">
        <f>SUM(#REF!)</f>
        <v>#REF!</v>
      </c>
    </row>
    <row r="36" spans="1:13" s="4" customFormat="1" ht="15.6" x14ac:dyDescent="0.3">
      <c r="A36" s="66"/>
      <c r="B36" s="24"/>
      <c r="C36" s="56"/>
      <c r="D36" s="35"/>
      <c r="E36" s="35"/>
      <c r="F36" s="29"/>
      <c r="G36" s="33"/>
      <c r="H36" s="157">
        <v>0</v>
      </c>
      <c r="I36" s="36"/>
      <c r="J36" s="37"/>
      <c r="K36" s="36"/>
      <c r="L36" s="37"/>
      <c r="M36" s="3"/>
    </row>
    <row r="37" spans="1:13" s="4" customFormat="1" x14ac:dyDescent="0.25">
      <c r="A37" s="59"/>
      <c r="B37" s="24"/>
      <c r="C37" s="97"/>
      <c r="D37" s="24"/>
      <c r="E37" s="24"/>
      <c r="F37" s="24"/>
      <c r="G37" s="24"/>
      <c r="H37" s="91"/>
      <c r="I37" s="91"/>
      <c r="J37" s="91"/>
      <c r="K37" s="91"/>
      <c r="L37" s="91"/>
      <c r="M37" s="3"/>
    </row>
    <row r="38" spans="1:13" ht="15.6" x14ac:dyDescent="0.3">
      <c r="A38" s="62" t="s">
        <v>21</v>
      </c>
      <c r="B38" s="63"/>
      <c r="C38" s="79" t="s">
        <v>22</v>
      </c>
      <c r="D38" s="69"/>
      <c r="E38" s="69"/>
      <c r="F38" s="69"/>
      <c r="G38" s="69"/>
      <c r="H38" s="48">
        <f>SUM(H39:H43)</f>
        <v>0</v>
      </c>
      <c r="I38" s="48">
        <f>SUM(I39:I43)</f>
        <v>0</v>
      </c>
      <c r="J38" s="48">
        <f>SUM(J39:J43)</f>
        <v>0</v>
      </c>
      <c r="K38" s="49">
        <f>SUM(K39:K43)</f>
        <v>0</v>
      </c>
      <c r="L38" s="48">
        <f>SUM(L39:L43)</f>
        <v>0</v>
      </c>
    </row>
    <row r="39" spans="1:13" ht="13.8" x14ac:dyDescent="0.25">
      <c r="A39" s="59"/>
      <c r="B39" s="24">
        <v>1</v>
      </c>
      <c r="C39" s="56" t="s">
        <v>23</v>
      </c>
      <c r="D39" s="39"/>
      <c r="E39" s="39"/>
      <c r="F39" s="39"/>
      <c r="G39" s="39"/>
      <c r="H39" s="30">
        <v>0</v>
      </c>
      <c r="I39" s="30">
        <v>0</v>
      </c>
      <c r="J39" s="31"/>
      <c r="K39" s="32">
        <v>0</v>
      </c>
      <c r="L39" s="31"/>
    </row>
    <row r="40" spans="1:13" ht="13.8" x14ac:dyDescent="0.25">
      <c r="A40" s="59"/>
      <c r="B40" s="24">
        <v>2</v>
      </c>
      <c r="C40" s="56" t="s">
        <v>42</v>
      </c>
      <c r="D40" s="40"/>
      <c r="E40" s="41"/>
      <c r="F40" s="42"/>
      <c r="G40" s="43"/>
      <c r="H40" s="156">
        <f>Tuition!K26+Tuition!M26+Tuition!O26+Tuition!Q26+Tuition!S26</f>
        <v>0</v>
      </c>
      <c r="I40" s="30">
        <v>0</v>
      </c>
      <c r="J40" s="31"/>
      <c r="K40" s="32">
        <v>0</v>
      </c>
      <c r="L40" s="31"/>
    </row>
    <row r="41" spans="1:13" ht="13.8" x14ac:dyDescent="0.25">
      <c r="A41" s="59"/>
      <c r="B41" s="24">
        <v>3</v>
      </c>
      <c r="C41" s="56" t="s">
        <v>98</v>
      </c>
      <c r="D41" s="33"/>
      <c r="E41" s="33"/>
      <c r="F41" s="33"/>
      <c r="G41" s="44"/>
      <c r="H41" s="30">
        <v>0</v>
      </c>
      <c r="I41" s="30">
        <v>0</v>
      </c>
      <c r="J41" s="31"/>
      <c r="K41" s="32">
        <v>0</v>
      </c>
      <c r="L41" s="31"/>
      <c r="M41" s="2"/>
    </row>
    <row r="42" spans="1:13" s="20" customFormat="1" ht="13.8" x14ac:dyDescent="0.25">
      <c r="A42" s="59"/>
      <c r="B42" s="24">
        <v>4</v>
      </c>
      <c r="C42" s="103" t="s">
        <v>45</v>
      </c>
      <c r="D42" s="33"/>
      <c r="E42" s="33"/>
      <c r="F42" s="33"/>
      <c r="G42" s="44"/>
      <c r="H42" s="30"/>
      <c r="I42" s="30"/>
      <c r="J42" s="31"/>
      <c r="K42" s="32"/>
      <c r="L42" s="31"/>
      <c r="M42" s="2"/>
    </row>
    <row r="43" spans="1:13" ht="13.8" x14ac:dyDescent="0.25">
      <c r="A43" s="59"/>
      <c r="B43" s="24">
        <v>5</v>
      </c>
      <c r="C43" s="89" t="s">
        <v>41</v>
      </c>
      <c r="D43" s="45"/>
      <c r="E43" s="45"/>
      <c r="F43" s="45"/>
      <c r="G43" s="46"/>
      <c r="H43" s="30"/>
      <c r="I43" s="30">
        <v>0</v>
      </c>
      <c r="J43" s="31"/>
      <c r="K43" s="32">
        <v>0</v>
      </c>
      <c r="L43" s="31"/>
      <c r="M43" s="2"/>
    </row>
    <row r="44" spans="1:13" s="4" customFormat="1" x14ac:dyDescent="0.25">
      <c r="A44" s="59"/>
      <c r="B44" s="24"/>
      <c r="C44" s="97"/>
      <c r="D44" s="24"/>
      <c r="E44" s="24"/>
      <c r="F44" s="24"/>
      <c r="G44" s="100"/>
      <c r="H44" s="91"/>
      <c r="I44" s="91"/>
      <c r="J44" s="91"/>
      <c r="K44" s="91"/>
      <c r="L44" s="91"/>
      <c r="M44" s="7"/>
    </row>
    <row r="45" spans="1:13" ht="17.399999999999999" x14ac:dyDescent="0.3">
      <c r="A45" s="59"/>
      <c r="B45" s="24"/>
      <c r="C45" s="61" t="s">
        <v>48</v>
      </c>
      <c r="D45" s="50"/>
      <c r="E45" s="50"/>
      <c r="F45" s="51"/>
      <c r="G45" s="52"/>
      <c r="H45" s="19">
        <f>H28+H30+H33+H38</f>
        <v>0</v>
      </c>
      <c r="I45" s="19" t="e">
        <f>I28+I30+I33+I35+I38</f>
        <v>#REF!</v>
      </c>
      <c r="J45" s="8" t="e">
        <f>J28+J30+J33+J35+J38</f>
        <v>#REF!</v>
      </c>
      <c r="K45" s="19" t="e">
        <f>K28+K30+K33+K35+K38</f>
        <v>#REF!</v>
      </c>
      <c r="L45" s="18" t="e">
        <f>L28+L30+L33+L35+L38</f>
        <v>#REF!</v>
      </c>
      <c r="M45" s="2"/>
    </row>
    <row r="46" spans="1:13" s="4" customFormat="1" x14ac:dyDescent="0.25">
      <c r="A46" s="185" t="s">
        <v>114</v>
      </c>
      <c r="B46" s="67"/>
      <c r="C46" s="101"/>
      <c r="D46" s="67"/>
      <c r="E46" s="67"/>
      <c r="F46" s="67"/>
      <c r="G46" s="67"/>
      <c r="H46" s="102"/>
      <c r="I46" s="102"/>
      <c r="J46" s="102"/>
      <c r="K46" s="102"/>
      <c r="L46" s="102"/>
      <c r="M46" s="3"/>
    </row>
    <row r="48" spans="1:13" x14ac:dyDescent="0.25">
      <c r="C48" s="10" t="s">
        <v>30</v>
      </c>
      <c r="H48" s="12"/>
      <c r="I48" s="13"/>
      <c r="J48" s="13"/>
      <c r="M48"/>
    </row>
    <row r="49" spans="3:13" x14ac:dyDescent="0.25">
      <c r="C49" s="9" t="s">
        <v>26</v>
      </c>
      <c r="D49" s="14">
        <v>0.27700000000000002</v>
      </c>
      <c r="E49" s="14"/>
      <c r="H49" s="11"/>
      <c r="I49" s="13"/>
      <c r="J49" s="13"/>
      <c r="M49"/>
    </row>
    <row r="50" spans="3:13" x14ac:dyDescent="0.25">
      <c r="C50" s="9" t="s">
        <v>14</v>
      </c>
      <c r="D50" s="14">
        <v>5.8999999999999997E-2</v>
      </c>
      <c r="E50" s="14"/>
      <c r="H50" s="11"/>
      <c r="I50" s="13"/>
      <c r="M50"/>
    </row>
    <row r="51" spans="3:13" x14ac:dyDescent="0.25">
      <c r="C51" s="9" t="s">
        <v>18</v>
      </c>
      <c r="D51" s="14">
        <v>0.33</v>
      </c>
      <c r="E51" s="14"/>
      <c r="H51" s="11"/>
      <c r="I51" s="13"/>
      <c r="M51"/>
    </row>
    <row r="52" spans="3:13" x14ac:dyDescent="0.25">
      <c r="C52" s="9" t="s">
        <v>27</v>
      </c>
      <c r="D52" s="14">
        <v>0.34599999999999997</v>
      </c>
      <c r="E52" s="14"/>
      <c r="H52" s="11"/>
      <c r="I52" s="13"/>
      <c r="M52"/>
    </row>
    <row r="53" spans="3:13" x14ac:dyDescent="0.25">
      <c r="C53" s="9" t="s">
        <v>19</v>
      </c>
      <c r="D53" s="15">
        <v>0.435</v>
      </c>
      <c r="E53" s="15"/>
      <c r="H53" s="11"/>
      <c r="I53" s="13"/>
      <c r="M53"/>
    </row>
    <row r="54" spans="3:13" x14ac:dyDescent="0.25">
      <c r="C54" s="9" t="s">
        <v>28</v>
      </c>
      <c r="D54" s="14">
        <v>6.0000000000000001E-3</v>
      </c>
      <c r="E54" s="14"/>
      <c r="H54" s="11"/>
      <c r="M54"/>
    </row>
    <row r="55" spans="3:13" x14ac:dyDescent="0.25">
      <c r="C55" s="9" t="s">
        <v>29</v>
      </c>
      <c r="D55" s="15">
        <v>0.17</v>
      </c>
      <c r="E55" s="15"/>
      <c r="H55" s="11"/>
      <c r="M55"/>
    </row>
    <row r="56" spans="3:13" x14ac:dyDescent="0.25">
      <c r="M56"/>
    </row>
    <row r="57" spans="3:13" x14ac:dyDescent="0.25">
      <c r="C57" s="16"/>
      <c r="M57"/>
    </row>
    <row r="58" spans="3:13" x14ac:dyDescent="0.25">
      <c r="C58" s="16"/>
      <c r="M58"/>
    </row>
    <row r="59" spans="3:13" x14ac:dyDescent="0.25">
      <c r="C59" s="17"/>
      <c r="M59"/>
    </row>
    <row r="60" spans="3:13" x14ac:dyDescent="0.25">
      <c r="M60"/>
    </row>
    <row r="61" spans="3:13" x14ac:dyDescent="0.25">
      <c r="M61"/>
    </row>
  </sheetData>
  <mergeCells count="4">
    <mergeCell ref="A1:L1"/>
    <mergeCell ref="I7:J7"/>
    <mergeCell ref="K7:L7"/>
    <mergeCell ref="C30:G30"/>
  </mergeCells>
  <phoneticPr fontId="5" type="noConversion"/>
  <printOptions horizontalCentered="1"/>
  <pageMargins left="0.75" right="0.75" top="1" bottom="1" header="0.5" footer="0.5"/>
  <pageSetup scale="5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C5919-FCC0-4DFB-B167-7B3101983D56}">
  <sheetPr>
    <tabColor rgb="FFC00000"/>
    <pageSetUpPr fitToPage="1"/>
  </sheetPr>
  <dimension ref="A1:T286"/>
  <sheetViews>
    <sheetView showZeros="0" zoomScale="106" zoomScaleNormal="106" zoomScaleSheetLayoutView="70" zoomScalePageLayoutView="85" workbookViewId="0">
      <pane xSplit="9" ySplit="4" topLeftCell="J21" activePane="bottomRight" state="frozen"/>
      <selection activeCell="A12" sqref="A12"/>
      <selection pane="topRight" activeCell="A12" sqref="A12"/>
      <selection pane="bottomLeft" activeCell="A12" sqref="A12"/>
      <selection pane="bottomRight" activeCell="C33" sqref="C33:D33"/>
    </sheetView>
  </sheetViews>
  <sheetFormatPr defaultColWidth="9.109375" defaultRowHeight="13.2" x14ac:dyDescent="0.25"/>
  <cols>
    <col min="1" max="1" width="9.109375" style="20"/>
    <col min="2" max="2" width="1.6640625" style="20" customWidth="1"/>
    <col min="3" max="3" width="9.109375" style="20"/>
    <col min="4" max="4" width="1.6640625" style="20" customWidth="1"/>
    <col min="5" max="8" width="9.109375" style="20"/>
    <col min="9" max="9" width="16.33203125" style="20" customWidth="1"/>
    <col min="10" max="10" width="2.6640625" style="20" customWidth="1"/>
    <col min="11" max="11" width="12.33203125" style="20" customWidth="1"/>
    <col min="12" max="12" width="2.6640625" style="20" customWidth="1"/>
    <col min="13" max="13" width="12.33203125" style="20" customWidth="1"/>
    <col min="14" max="14" width="2.6640625" style="20" customWidth="1"/>
    <col min="15" max="15" width="12.33203125" style="20" customWidth="1"/>
    <col min="16" max="16" width="2.6640625" style="20" customWidth="1"/>
    <col min="17" max="17" width="12.33203125" style="20" customWidth="1"/>
    <col min="18" max="18" width="2.6640625" style="20" customWidth="1"/>
    <col min="19" max="19" width="12.33203125" style="20" customWidth="1"/>
    <col min="20" max="16384" width="9.109375" style="20"/>
  </cols>
  <sheetData>
    <row r="1" spans="1:19" s="109" customFormat="1" ht="15.6" x14ac:dyDescent="0.3">
      <c r="C1" s="110" t="s">
        <v>49</v>
      </c>
      <c r="K1" s="111" t="s">
        <v>50</v>
      </c>
      <c r="M1" s="111" t="s">
        <v>51</v>
      </c>
      <c r="O1" s="111" t="s">
        <v>52</v>
      </c>
      <c r="Q1" s="111" t="s">
        <v>25</v>
      </c>
      <c r="S1" s="111" t="s">
        <v>24</v>
      </c>
    </row>
    <row r="2" spans="1:19" s="112" customFormat="1" x14ac:dyDescent="0.25">
      <c r="C2" s="113"/>
      <c r="K2" s="114"/>
      <c r="M2" s="114"/>
      <c r="O2" s="114"/>
      <c r="Q2" s="114"/>
      <c r="S2" s="114"/>
    </row>
    <row r="3" spans="1:19" s="115" customFormat="1" ht="26.4" x14ac:dyDescent="0.25">
      <c r="C3" s="215"/>
      <c r="D3" s="215"/>
      <c r="E3" s="215"/>
      <c r="F3" s="215"/>
      <c r="G3" s="215"/>
      <c r="H3" s="215"/>
      <c r="I3" s="215"/>
      <c r="K3" s="115" t="s">
        <v>53</v>
      </c>
      <c r="M3" s="115" t="s">
        <v>53</v>
      </c>
      <c r="O3" s="115" t="s">
        <v>53</v>
      </c>
      <c r="Q3" s="115" t="s">
        <v>53</v>
      </c>
      <c r="S3" s="115" t="s">
        <v>53</v>
      </c>
    </row>
    <row r="4" spans="1:19" s="109" customFormat="1" ht="6" customHeight="1" x14ac:dyDescent="0.25"/>
    <row r="5" spans="1:19" s="109" customFormat="1" ht="6" customHeight="1" x14ac:dyDescent="0.25">
      <c r="C5" s="182"/>
      <c r="D5" s="182"/>
      <c r="E5" s="182"/>
      <c r="F5" s="182"/>
      <c r="G5" s="182"/>
      <c r="H5" s="182"/>
      <c r="I5" s="182"/>
      <c r="K5" s="116"/>
      <c r="M5" s="116"/>
      <c r="O5" s="116"/>
      <c r="Q5" s="116"/>
      <c r="S5" s="116"/>
    </row>
    <row r="6" spans="1:19" s="109" customFormat="1" ht="30" customHeight="1" x14ac:dyDescent="0.3">
      <c r="A6" s="117">
        <v>8</v>
      </c>
      <c r="C6" s="205" t="s">
        <v>54</v>
      </c>
      <c r="D6" s="205"/>
      <c r="E6" s="205"/>
      <c r="F6" s="205"/>
      <c r="G6" s="206" t="s">
        <v>55</v>
      </c>
      <c r="H6" s="206"/>
      <c r="I6" s="119" t="s">
        <v>56</v>
      </c>
      <c r="K6" s="116">
        <f>ROUND(IF(I6="1/2-time",K7,K8),0)</f>
        <v>0</v>
      </c>
      <c r="M6" s="116">
        <f>ROUND(IF(I6="1/2-time",M7,M8),0)</f>
        <v>0</v>
      </c>
      <c r="O6" s="116">
        <f>ROUND(IF(I6="1/2-time",O7,O8),0)</f>
        <v>0</v>
      </c>
      <c r="Q6" s="116">
        <f>ROUND(IF(I6="1/2-time",Q7,Q8),0)</f>
        <v>0</v>
      </c>
      <c r="S6" s="116">
        <f>ROUND(IF(I6="1/2-time",S7,S8),0)</f>
        <v>0</v>
      </c>
    </row>
    <row r="7" spans="1:19" s="109" customFormat="1" ht="15" hidden="1" x14ac:dyDescent="0.25">
      <c r="A7" s="109">
        <v>8</v>
      </c>
      <c r="C7" s="198" t="s">
        <v>57</v>
      </c>
      <c r="D7" s="198"/>
      <c r="E7" s="198"/>
      <c r="F7" s="198"/>
      <c r="G7" s="182"/>
      <c r="H7" s="182"/>
      <c r="I7" s="182" t="s">
        <v>58</v>
      </c>
      <c r="K7" s="116">
        <f>+C13*VLOOKUP(K13,$I$111:$Q$137,5,FALSE)+C15*VLOOKUP(K15,$I$111:$Q$137,5,FALSE)+C17*VLOOKUP(K17,$I$111:$Q$137,5,FALSE)+C19*VLOOKUP(K19,$I$111:$Q$137,9,FALSE)+C21*VLOOKUP(K21,$I$111:$Q$137,9,FALSE)+C23*VLOOKUP(K23,$I$111:$Q$137,9,FALSE)</f>
        <v>0</v>
      </c>
      <c r="M7" s="116">
        <f>+E13*VLOOKUP(M13,$I$111:$Q$137,5,FALSE)+E15*VLOOKUP(M15,$I$111:$Q$137,5,FALSE)+E17*VLOOKUP(M17,$I$111:$Q$137,5,FALSE)+E19*VLOOKUP(M19,$I$111:$Q$137,9,FALSE)+E21*VLOOKUP(M21,$I$111:$Q$137,9,FALSE)+E23*VLOOKUP(M23,$I$111:$Q$137,9,FALSE)</f>
        <v>0</v>
      </c>
      <c r="O7" s="116">
        <f>+F13*VLOOKUP(O13,$I$111:$Q$137,5,FALSE)+F15*VLOOKUP(O15,$I$111:$Q$137,5,FALSE)+F17*VLOOKUP(O17,$I$111:$Q$137,5,FALSE)+F19*VLOOKUP(O19,$I$111:$Q$137,9,FALSE)+F21*VLOOKUP(O21,$I$111:$Q$137,9,FALSE)+F23*VLOOKUP(O23,$I$111:$Q$137,9,FALSE)</f>
        <v>0</v>
      </c>
      <c r="Q7" s="116">
        <f>+G13*VLOOKUP(Q13,$I$111:$Q$137,5,FALSE)+G15*VLOOKUP(Q15,$I$111:$Q$137,5,FALSE)+G17*VLOOKUP(Q17,$I$111:$Q$137,5,FALSE)+G19*VLOOKUP(Q19,$I$111:$Q$137,9,FALSE)+G21*VLOOKUP(Q21,$I$111:$Q$137,9,FALSE)+G23*VLOOKUP(Q23,$I$111:$Q$137,9,FALSE)</f>
        <v>0</v>
      </c>
      <c r="S7" s="116">
        <f>+H13*VLOOKUP(S13,$I$111:$Q$137,5,FALSE)+H15*VLOOKUP(S15,$I$111:$Q$137,5,FALSE)+H17*VLOOKUP(S17,$I$111:$Q$137,5,FALSE)+H19*VLOOKUP(S19,$I$111:$Q$137,9,FALSE)+H21*VLOOKUP(S21,$I$111:$Q$137,9,FALSE)+H23*VLOOKUP(S23,$I$111:$Q$137,9,FALSE)</f>
        <v>0</v>
      </c>
    </row>
    <row r="8" spans="1:19" s="109" customFormat="1" ht="15" hidden="1" x14ac:dyDescent="0.25">
      <c r="A8" s="109">
        <v>8</v>
      </c>
      <c r="C8" s="198" t="s">
        <v>57</v>
      </c>
      <c r="D8" s="198"/>
      <c r="E8" s="198"/>
      <c r="F8" s="198"/>
      <c r="G8" s="182"/>
      <c r="H8" s="182"/>
      <c r="I8" s="182" t="s">
        <v>59</v>
      </c>
      <c r="K8" s="116">
        <f>+C13*VLOOKUP(K13,$I$111:$Q$137,3,FALSE)+C15*VLOOKUP(K15,$I$111:$Q$137,3,FALSE)+C17*VLOOKUP(K17,$I$111:$Q$137,3,FALSE)+C19*VLOOKUP(K19,$I$111:$Q$137,7,FALSE)+C21*VLOOKUP(K21,$I$111:$Q$137,7,FALSE)+C23*VLOOKUP(K23,$I$111:$Q$137,7,FALSE)</f>
        <v>0</v>
      </c>
      <c r="M8" s="116">
        <f>+E13*VLOOKUP(M13,$I$111:$Q$137,3,FALSE)+E15*VLOOKUP(M15,$I$111:$Q$137,3,FALSE)+E17*VLOOKUP(M17,$I$111:$Q$137,3,FALSE)+E19*VLOOKUP(M19,$I$111:$Q$137,7,FALSE)+E21*VLOOKUP(M21,$I$111:$Q$137,7,FALSE)+E23*VLOOKUP(M23,$I$111:$Q$137,7,FALSE)</f>
        <v>0</v>
      </c>
      <c r="O8" s="116">
        <f>+F13*VLOOKUP(O13,$I$111:$Q$137,3,FALSE)+F15*VLOOKUP(O15,$I$111:$Q$137,3,FALSE)+F17*VLOOKUP(O17,$I$111:$Q$137,3,FALSE)+F19*VLOOKUP(O19,$I$111:$Q$137,7,FALSE)+F21*VLOOKUP(O21,$I$111:$Q$137,7,FALSE)+F23*VLOOKUP(O23,$I$111:$Q$137,7,FALSE)</f>
        <v>0</v>
      </c>
      <c r="Q8" s="116">
        <f>+G13*VLOOKUP(Q13,$I$111:$Q$137,3,FALSE)+G15*VLOOKUP(Q15,$I$111:$Q$137,3,FALSE)+G17*VLOOKUP(Q17,$I$111:$Q$137,3,FALSE)+G19*VLOOKUP(Q19,$I$111:$Q$137,7,FALSE)+G21*VLOOKUP(Q21,$I$111:$Q$137,7,FALSE)+G23*VLOOKUP(Q23,$I$111:$Q$137,7,FALSE)</f>
        <v>0</v>
      </c>
      <c r="S8" s="116">
        <f>+H13*VLOOKUP(S13,$I$111:$Q$137,3,FALSE)+H15*VLOOKUP(S15,$I$111:$Q$137,3,FALSE)+H17*VLOOKUP(S17,$I$111:$Q$137,3,FALSE)+H19*VLOOKUP(S19,$I$111:$Q$137,7,FALSE)+H21*VLOOKUP(S21,$I$111:$Q$137,7,FALSE)+H23*VLOOKUP(S23,$I$111:$Q$137,7,FALSE)</f>
        <v>0</v>
      </c>
    </row>
    <row r="9" spans="1:19" s="109" customFormat="1" ht="6" customHeight="1" x14ac:dyDescent="0.25">
      <c r="C9" s="120"/>
      <c r="D9" s="120"/>
      <c r="E9" s="120"/>
      <c r="F9" s="120"/>
      <c r="G9" s="120"/>
      <c r="H9" s="120"/>
      <c r="I9" s="121"/>
      <c r="J9" s="122"/>
      <c r="K9" s="122"/>
      <c r="L9" s="122"/>
      <c r="M9" s="122"/>
      <c r="N9" s="122"/>
      <c r="O9" s="122"/>
      <c r="P9" s="122"/>
      <c r="Q9" s="122"/>
      <c r="R9" s="122"/>
      <c r="S9" s="122"/>
    </row>
    <row r="10" spans="1:19" s="112" customFormat="1" ht="6" customHeight="1" x14ac:dyDescent="0.25">
      <c r="A10" s="123"/>
      <c r="C10" s="124"/>
      <c r="D10" s="124"/>
      <c r="E10" s="124"/>
      <c r="F10" s="125"/>
      <c r="G10" s="125"/>
      <c r="H10" s="124"/>
      <c r="I10" s="126"/>
      <c r="J10" s="127"/>
      <c r="K10" s="126"/>
      <c r="L10" s="126"/>
      <c r="M10" s="126"/>
      <c r="N10" s="126"/>
      <c r="O10" s="126"/>
      <c r="P10" s="126"/>
      <c r="Q10" s="126"/>
      <c r="R10" s="126"/>
      <c r="S10" s="126"/>
    </row>
    <row r="11" spans="1:19" s="112" customFormat="1" ht="25.05" customHeight="1" x14ac:dyDescent="0.25">
      <c r="A11" s="123"/>
      <c r="C11" s="199" t="s">
        <v>60</v>
      </c>
      <c r="D11" s="200"/>
      <c r="E11" s="200"/>
      <c r="F11" s="200"/>
      <c r="G11" s="200"/>
      <c r="H11" s="201"/>
      <c r="I11" s="126"/>
      <c r="J11" s="127"/>
      <c r="K11" s="126"/>
      <c r="L11" s="126"/>
      <c r="M11" s="126"/>
      <c r="N11" s="126"/>
      <c r="O11" s="126"/>
      <c r="P11" s="126"/>
      <c r="Q11" s="126"/>
      <c r="R11" s="126"/>
      <c r="S11" s="126"/>
    </row>
    <row r="12" spans="1:19" s="112" customFormat="1" ht="12" customHeight="1" x14ac:dyDescent="0.25">
      <c r="C12" s="128" t="s">
        <v>50</v>
      </c>
      <c r="D12" s="128"/>
      <c r="E12" s="128" t="s">
        <v>51</v>
      </c>
      <c r="F12" s="128" t="s">
        <v>52</v>
      </c>
      <c r="G12" s="128" t="s">
        <v>25</v>
      </c>
      <c r="H12" s="128" t="s">
        <v>24</v>
      </c>
      <c r="I12" s="128"/>
      <c r="J12" s="129"/>
      <c r="K12" s="129"/>
      <c r="L12" s="129"/>
      <c r="M12" s="129"/>
      <c r="N12" s="129"/>
      <c r="O12" s="129"/>
      <c r="P12" s="129"/>
      <c r="Q12" s="129"/>
      <c r="R12" s="129"/>
      <c r="S12" s="129"/>
    </row>
    <row r="13" spans="1:19" s="112" customFormat="1" ht="25.05" customHeight="1" x14ac:dyDescent="0.25">
      <c r="A13" s="212" t="s">
        <v>61</v>
      </c>
      <c r="C13" s="197"/>
      <c r="D13" s="197"/>
      <c r="E13" s="181"/>
      <c r="F13" s="181"/>
      <c r="G13" s="130"/>
      <c r="H13" s="181"/>
      <c r="I13" s="131" t="s">
        <v>1</v>
      </c>
      <c r="K13" s="132" t="s">
        <v>63</v>
      </c>
      <c r="L13" s="131"/>
      <c r="M13" s="132" t="s">
        <v>64</v>
      </c>
      <c r="N13" s="131"/>
      <c r="O13" s="132" t="s">
        <v>94</v>
      </c>
      <c r="P13" s="131"/>
      <c r="Q13" s="132" t="s">
        <v>95</v>
      </c>
      <c r="R13" s="131"/>
      <c r="S13" s="132" t="s">
        <v>96</v>
      </c>
    </row>
    <row r="14" spans="1:19" s="112" customFormat="1" ht="6" customHeight="1" x14ac:dyDescent="0.25">
      <c r="A14" s="213"/>
      <c r="C14" s="133"/>
      <c r="D14" s="133"/>
      <c r="E14" s="134"/>
      <c r="F14" s="134"/>
      <c r="G14" s="134"/>
      <c r="H14" s="134"/>
      <c r="I14" s="131"/>
      <c r="K14" s="131"/>
      <c r="L14" s="131"/>
      <c r="M14" s="131"/>
      <c r="N14" s="131"/>
      <c r="O14" s="131"/>
      <c r="P14" s="131"/>
      <c r="Q14" s="131"/>
      <c r="R14" s="131"/>
      <c r="S14" s="131"/>
    </row>
    <row r="15" spans="1:19" s="112" customFormat="1" ht="25.05" customHeight="1" x14ac:dyDescent="0.25">
      <c r="A15" s="213"/>
      <c r="C15" s="197"/>
      <c r="D15" s="197"/>
      <c r="E15" s="181"/>
      <c r="F15" s="135"/>
      <c r="G15" s="130"/>
      <c r="H15" s="181"/>
      <c r="I15" s="131" t="s">
        <v>65</v>
      </c>
      <c r="K15" s="132" t="s">
        <v>68</v>
      </c>
      <c r="L15" s="131"/>
      <c r="M15" s="132" t="s">
        <v>69</v>
      </c>
      <c r="N15" s="131"/>
      <c r="O15" s="132" t="s">
        <v>88</v>
      </c>
      <c r="P15" s="131"/>
      <c r="Q15" s="132" t="s">
        <v>89</v>
      </c>
      <c r="R15" s="131"/>
      <c r="S15" s="132" t="s">
        <v>90</v>
      </c>
    </row>
    <row r="16" spans="1:19" s="112" customFormat="1" ht="6" customHeight="1" x14ac:dyDescent="0.25">
      <c r="A16" s="213"/>
      <c r="C16" s="133"/>
      <c r="D16" s="133"/>
      <c r="E16" s="134"/>
      <c r="F16" s="134"/>
      <c r="G16" s="134"/>
      <c r="H16" s="134"/>
      <c r="I16" s="131"/>
      <c r="K16" s="131"/>
      <c r="L16" s="131"/>
      <c r="M16" s="131"/>
      <c r="N16" s="131"/>
      <c r="O16" s="131"/>
      <c r="P16" s="131"/>
      <c r="Q16" s="131"/>
      <c r="R16" s="131"/>
      <c r="S16" s="131"/>
    </row>
    <row r="17" spans="1:19" s="112" customFormat="1" ht="25.05" customHeight="1" x14ac:dyDescent="0.25">
      <c r="A17" s="213"/>
      <c r="C17" s="197"/>
      <c r="D17" s="197"/>
      <c r="E17" s="181"/>
      <c r="F17" s="135"/>
      <c r="G17" s="130"/>
      <c r="H17" s="181"/>
      <c r="I17" s="131" t="s">
        <v>70</v>
      </c>
      <c r="K17" s="132" t="s">
        <v>72</v>
      </c>
      <c r="L17" s="131"/>
      <c r="M17" s="132" t="s">
        <v>73</v>
      </c>
      <c r="N17" s="131"/>
      <c r="O17" s="132" t="s">
        <v>91</v>
      </c>
      <c r="P17" s="131"/>
      <c r="Q17" s="132" t="s">
        <v>92</v>
      </c>
      <c r="R17" s="131"/>
      <c r="S17" s="132" t="s">
        <v>93</v>
      </c>
    </row>
    <row r="18" spans="1:19" s="112" customFormat="1" ht="12" customHeight="1" x14ac:dyDescent="0.25">
      <c r="C18" s="128" t="s">
        <v>50</v>
      </c>
      <c r="D18" s="128"/>
      <c r="E18" s="128" t="s">
        <v>51</v>
      </c>
      <c r="F18" s="128" t="s">
        <v>52</v>
      </c>
      <c r="G18" s="128" t="s">
        <v>25</v>
      </c>
      <c r="H18" s="128" t="s">
        <v>24</v>
      </c>
      <c r="I18" s="128"/>
      <c r="J18" s="129"/>
      <c r="K18" s="137"/>
      <c r="L18" s="137"/>
      <c r="M18" s="137"/>
      <c r="N18" s="137"/>
      <c r="O18" s="137"/>
      <c r="P18" s="137"/>
      <c r="Q18" s="137"/>
      <c r="R18" s="137"/>
      <c r="S18" s="137"/>
    </row>
    <row r="19" spans="1:19" s="112" customFormat="1" ht="25.05" customHeight="1" x14ac:dyDescent="0.25">
      <c r="A19" s="212" t="s">
        <v>74</v>
      </c>
      <c r="C19" s="197"/>
      <c r="D19" s="197"/>
      <c r="E19" s="181"/>
      <c r="F19" s="181"/>
      <c r="G19" s="130"/>
      <c r="H19" s="181"/>
      <c r="I19" s="131" t="s">
        <v>1</v>
      </c>
      <c r="K19" s="132" t="s">
        <v>63</v>
      </c>
      <c r="L19" s="131"/>
      <c r="M19" s="132" t="s">
        <v>64</v>
      </c>
      <c r="N19" s="131"/>
      <c r="O19" s="132" t="s">
        <v>94</v>
      </c>
      <c r="P19" s="131"/>
      <c r="Q19" s="132" t="s">
        <v>95</v>
      </c>
      <c r="R19" s="131"/>
      <c r="S19" s="132" t="s">
        <v>96</v>
      </c>
    </row>
    <row r="20" spans="1:19" s="112" customFormat="1" ht="6" customHeight="1" x14ac:dyDescent="0.25">
      <c r="A20" s="213"/>
      <c r="C20" s="133"/>
      <c r="D20" s="133"/>
      <c r="E20" s="134"/>
      <c r="F20" s="134"/>
      <c r="G20" s="134"/>
      <c r="H20" s="134"/>
      <c r="I20" s="131"/>
      <c r="K20" s="131"/>
      <c r="L20" s="131"/>
      <c r="M20" s="131"/>
      <c r="N20" s="131"/>
      <c r="O20" s="131"/>
      <c r="P20" s="131"/>
      <c r="Q20" s="131"/>
      <c r="R20" s="131"/>
      <c r="S20" s="131"/>
    </row>
    <row r="21" spans="1:19" s="112" customFormat="1" ht="25.05" customHeight="1" x14ac:dyDescent="0.25">
      <c r="A21" s="213"/>
      <c r="C21" s="197"/>
      <c r="D21" s="197"/>
      <c r="E21" s="181"/>
      <c r="F21" s="135"/>
      <c r="G21" s="130"/>
      <c r="H21" s="181"/>
      <c r="I21" s="131" t="s">
        <v>65</v>
      </c>
      <c r="K21" s="132" t="s">
        <v>68</v>
      </c>
      <c r="L21" s="131"/>
      <c r="M21" s="132" t="s">
        <v>69</v>
      </c>
      <c r="N21" s="131"/>
      <c r="O21" s="132" t="s">
        <v>88</v>
      </c>
      <c r="P21" s="131"/>
      <c r="Q21" s="132" t="s">
        <v>89</v>
      </c>
      <c r="R21" s="131"/>
      <c r="S21" s="132" t="s">
        <v>90</v>
      </c>
    </row>
    <row r="22" spans="1:19" s="112" customFormat="1" ht="6" customHeight="1" x14ac:dyDescent="0.25">
      <c r="A22" s="213"/>
      <c r="C22" s="133"/>
      <c r="D22" s="133"/>
      <c r="E22" s="134"/>
      <c r="F22" s="134"/>
      <c r="G22" s="134"/>
      <c r="H22" s="134"/>
      <c r="I22" s="131"/>
      <c r="K22" s="131"/>
      <c r="L22" s="131"/>
      <c r="M22" s="131"/>
      <c r="N22" s="131"/>
      <c r="O22" s="131"/>
      <c r="P22" s="131"/>
      <c r="Q22" s="131"/>
      <c r="R22" s="131"/>
      <c r="S22" s="131"/>
    </row>
    <row r="23" spans="1:19" s="112" customFormat="1" ht="25.05" customHeight="1" x14ac:dyDescent="0.25">
      <c r="A23" s="213"/>
      <c r="C23" s="214"/>
      <c r="D23" s="214"/>
      <c r="E23" s="184"/>
      <c r="F23" s="138"/>
      <c r="G23" s="139"/>
      <c r="H23" s="184"/>
      <c r="I23" s="131" t="s">
        <v>70</v>
      </c>
      <c r="K23" s="132" t="s">
        <v>72</v>
      </c>
      <c r="L23" s="131"/>
      <c r="M23" s="132" t="s">
        <v>73</v>
      </c>
      <c r="N23" s="131"/>
      <c r="O23" s="132" t="s">
        <v>91</v>
      </c>
      <c r="P23" s="131"/>
      <c r="Q23" s="132" t="s">
        <v>92</v>
      </c>
      <c r="R23" s="131"/>
      <c r="S23" s="132" t="s">
        <v>93</v>
      </c>
    </row>
    <row r="24" spans="1:19" s="109" customFormat="1" ht="6" customHeight="1" x14ac:dyDescent="0.25">
      <c r="C24" s="120"/>
      <c r="D24" s="120"/>
      <c r="E24" s="120"/>
      <c r="F24" s="120"/>
      <c r="G24" s="120"/>
      <c r="H24" s="120"/>
      <c r="I24" s="121"/>
      <c r="J24" s="122"/>
      <c r="K24" s="122"/>
      <c r="L24" s="122"/>
      <c r="M24" s="122"/>
      <c r="N24" s="122"/>
      <c r="O24" s="122"/>
      <c r="P24" s="122"/>
      <c r="Q24" s="122"/>
      <c r="R24" s="122"/>
      <c r="S24" s="122"/>
    </row>
    <row r="25" spans="1:19" s="140" customFormat="1" ht="6" customHeight="1" x14ac:dyDescent="0.25"/>
    <row r="26" spans="1:19" s="109" customFormat="1" ht="30" customHeight="1" x14ac:dyDescent="0.25">
      <c r="A26" s="117">
        <v>8</v>
      </c>
      <c r="C26" s="208" t="s">
        <v>113</v>
      </c>
      <c r="D26" s="208"/>
      <c r="E26" s="208"/>
      <c r="F26" s="208"/>
      <c r="G26" s="206" t="s">
        <v>55</v>
      </c>
      <c r="H26" s="206"/>
      <c r="I26" s="119" t="s">
        <v>56</v>
      </c>
      <c r="K26" s="116">
        <f>ROUND(IF($I$26="1/2-time",K27,K28),0)</f>
        <v>0</v>
      </c>
      <c r="M26" s="116">
        <f>ROUND(IF($I$26="1/2-time",M27,M28),0)</f>
        <v>0</v>
      </c>
      <c r="O26" s="116">
        <f>ROUND(IF($I$26="1/2-time",O27,O28),0)</f>
        <v>0</v>
      </c>
      <c r="Q26" s="116">
        <f>ROUND(IF($I$26="1/2-time",Q27,Q28),0)</f>
        <v>0</v>
      </c>
      <c r="S26" s="116">
        <f>ROUND(IF($I$26="1/2-time",S27,S28),0)</f>
        <v>0</v>
      </c>
    </row>
    <row r="27" spans="1:19" s="109" customFormat="1" ht="15" hidden="1" x14ac:dyDescent="0.25">
      <c r="A27" s="109">
        <v>8</v>
      </c>
      <c r="C27" s="198" t="s">
        <v>57</v>
      </c>
      <c r="D27" s="198"/>
      <c r="E27" s="198"/>
      <c r="F27" s="198"/>
      <c r="G27" s="182"/>
      <c r="H27" s="182"/>
      <c r="I27" s="182" t="s">
        <v>58</v>
      </c>
      <c r="K27" s="116">
        <f>+C33*VLOOKUP(K33,$I$141:$Q$167,5,FALSE)+C35*VLOOKUP(K35,$I$141:$Q$167,5,FALSE)+C37*VLOOKUP(K37,$I$141:$Q$167,5,FALSE)+C39*VLOOKUP(K39,$I$141:$Q$167,9,FALSE)+C41*VLOOKUP(K41,$I$141:$Q$167,9,FALSE)+C43*VLOOKUP(K43,$I$141:$Q$167,9,FALSE)</f>
        <v>0</v>
      </c>
      <c r="L27" s="116"/>
      <c r="M27" s="116">
        <f>+E33*VLOOKUP(M33,$I$141:$Q$167,5,FALSE)+E35*VLOOKUP(M35,$I$141:$Q$167,5,FALSE)+E37*VLOOKUP(M37,$I$141:$Q$167,5,FALSE)+E39*VLOOKUP(M39,$I$141:$Q$167,9,FALSE)+E41*VLOOKUP(M41,$I$141:$Q$167,9,FALSE)+E43*VLOOKUP(M43,$I$141:$Q$167,9,FALSE)</f>
        <v>0</v>
      </c>
      <c r="N27" s="116"/>
      <c r="O27" s="116">
        <f>+F33*VLOOKUP(O33,$I$141:$Q$167,5,FALSE)+F35*VLOOKUP(O35,$I$141:$Q$167,5,FALSE)+F37*VLOOKUP(O37,$I$141:$Q$167,5,FALSE)+F39*VLOOKUP(O39,$I$141:$Q$167,9,FALSE)+F41*VLOOKUP(O41,$I$141:$Q$167,9,FALSE)+F43*VLOOKUP(O43,$I$141:$Q$167,9,FALSE)</f>
        <v>0</v>
      </c>
      <c r="P27" s="116"/>
      <c r="Q27" s="116">
        <f>+G33*VLOOKUP(Q33,$I$141:$Q$167,5,FALSE)+G35*VLOOKUP(Q35,$I$141:$Q$167,5,FALSE)+G37*VLOOKUP(Q37,$I$141:$Q$167,5,FALSE)+G39*VLOOKUP(Q39,$I$141:$Q$167,9,FALSE)+G41*VLOOKUP(Q41,$I$141:$Q$167,9,FALSE)+G43*VLOOKUP(Q43,$I$141:$Q$167,9,FALSE)</f>
        <v>0</v>
      </c>
      <c r="R27" s="116"/>
      <c r="S27" s="116">
        <f>+H33*VLOOKUP(S33,$I$141:$Q$167,5,FALSE)+H35*VLOOKUP(S35,$I$141:$Q$167,5,FALSE)+H37*VLOOKUP(S37,$I$141:$Q$167,5,FALSE)+H39*VLOOKUP(S39,$I$141:$Q$167,9,FALSE)+H41*VLOOKUP(S41,$I$141:$Q$167,9,FALSE)+H43*VLOOKUP(S43,$I$141:$Q$167,9,FALSE)</f>
        <v>0</v>
      </c>
    </row>
    <row r="28" spans="1:19" s="109" customFormat="1" ht="18" hidden="1" customHeight="1" x14ac:dyDescent="0.25">
      <c r="A28" s="109">
        <v>8</v>
      </c>
      <c r="C28" s="198" t="s">
        <v>57</v>
      </c>
      <c r="D28" s="198"/>
      <c r="E28" s="198"/>
      <c r="F28" s="198"/>
      <c r="G28" s="182"/>
      <c r="H28" s="182"/>
      <c r="I28" s="182" t="s">
        <v>59</v>
      </c>
      <c r="K28" s="116">
        <f>+C33*VLOOKUP(K33,$I$141:$Q$167,3,FALSE)+C35*VLOOKUP(K35,$I$141:$Q$167,3,FALSE)+C37*VLOOKUP(K37,$I$141:$Q$167,3,FALSE)+C39*VLOOKUP(K39,$I$141:$Q$167,7,FALSE)+C41*VLOOKUP(K41,$I$141:$Q$167,7,FALSE)+C43*VLOOKUP(K43,$I$141:$Q$167,7,FALSE)</f>
        <v>0</v>
      </c>
      <c r="M28" s="116">
        <f>+E33*VLOOKUP(M33,$I$141:$Q$167,3,FALSE)+E35*VLOOKUP(M35,$I$141:$Q$167,3,FALSE)+E37*VLOOKUP(M37,$I$141:$Q$167,3,FALSE)+E39*VLOOKUP(M39,$I$141:$Q$167,7,FALSE)+E41*VLOOKUP(M41,$I$141:$Q$167,7,FALSE)+E43*VLOOKUP(M43,$I$141:$Q$167,7,FALSE)</f>
        <v>0</v>
      </c>
      <c r="O28" s="116">
        <f>+F33*VLOOKUP(O33,$I$141:$Q$167,3,FALSE)+F35*VLOOKUP(O35,$I$141:$Q$167,3,FALSE)+F37*VLOOKUP(O37,$I$141:$Q$167,3,FALSE)+F39*VLOOKUP(O39,$I$141:$Q$167,7,FALSE)+F41*VLOOKUP(O41,$I$141:$Q$167,7,FALSE)+F43*VLOOKUP(O43,$I$141:$Q$167,7,FALSE)</f>
        <v>0</v>
      </c>
      <c r="Q28" s="116">
        <f>+G33*VLOOKUP(Q33,$I$141:$Q$167,3,FALSE)+G35*VLOOKUP(Q35,$I$141:$Q$167,3,FALSE)+G37*VLOOKUP(Q37,$I$141:$Q$167,3,FALSE)+G39*VLOOKUP(Q39,$I$141:$Q$167,7,FALSE)+G41*VLOOKUP(Q41,$I$141:$Q$167,7,FALSE)+G43*VLOOKUP(Q43,$I$141:$Q$167,7,FALSE)</f>
        <v>0</v>
      </c>
      <c r="S28" s="116">
        <f>+H33*VLOOKUP(S33,$I$141:$Q$167,3,FALSE)+H35*VLOOKUP(S35,$I$141:$Q$167,3,FALSE)+H37*VLOOKUP(S37,$I$141:$Q$167,3,FALSE)+H39*VLOOKUP(S39,$I$141:$Q$167,7,FALSE)+H41*VLOOKUP(S41,$I$141:$Q$167,7,FALSE)+H43*VLOOKUP(S43,$I$141:$Q$167,7,FALSE)</f>
        <v>0</v>
      </c>
    </row>
    <row r="29" spans="1:19" s="109" customFormat="1" ht="6" customHeight="1" x14ac:dyDescent="0.25">
      <c r="C29" s="120"/>
      <c r="D29" s="120"/>
      <c r="E29" s="120"/>
      <c r="F29" s="120"/>
      <c r="G29" s="120"/>
      <c r="H29" s="120"/>
      <c r="I29" s="121"/>
      <c r="J29" s="122"/>
      <c r="K29" s="122"/>
      <c r="L29" s="122"/>
      <c r="M29" s="122"/>
      <c r="N29" s="122"/>
      <c r="O29" s="122"/>
      <c r="P29" s="122"/>
      <c r="Q29" s="122"/>
      <c r="R29" s="122"/>
      <c r="S29" s="122"/>
    </row>
    <row r="30" spans="1:19" s="112" customFormat="1" ht="6" customHeight="1" x14ac:dyDescent="0.25">
      <c r="A30" s="123"/>
      <c r="C30" s="124"/>
      <c r="D30" s="124"/>
      <c r="E30" s="124"/>
      <c r="F30" s="125"/>
      <c r="G30" s="125"/>
      <c r="H30" s="124"/>
      <c r="I30" s="126"/>
      <c r="J30" s="127"/>
      <c r="K30" s="126"/>
      <c r="L30" s="126"/>
      <c r="M30" s="126"/>
      <c r="N30" s="126"/>
      <c r="O30" s="126"/>
      <c r="P30" s="126"/>
      <c r="Q30" s="126"/>
      <c r="R30" s="126"/>
      <c r="S30" s="126"/>
    </row>
    <row r="31" spans="1:19" s="112" customFormat="1" ht="25.05" customHeight="1" x14ac:dyDescent="0.25">
      <c r="A31" s="141"/>
      <c r="B31" s="127"/>
      <c r="C31" s="209" t="s">
        <v>76</v>
      </c>
      <c r="D31" s="210"/>
      <c r="E31" s="210"/>
      <c r="F31" s="210"/>
      <c r="G31" s="210"/>
      <c r="H31" s="211"/>
      <c r="I31" s="126"/>
      <c r="J31" s="127"/>
      <c r="K31" s="116"/>
      <c r="L31" s="126"/>
      <c r="M31" s="116"/>
      <c r="N31" s="140"/>
      <c r="O31" s="116"/>
      <c r="P31" s="140"/>
      <c r="Q31" s="116"/>
      <c r="R31" s="140"/>
      <c r="S31" s="116"/>
    </row>
    <row r="32" spans="1:19" s="112" customFormat="1" ht="12" customHeight="1" x14ac:dyDescent="0.25">
      <c r="A32" s="127"/>
      <c r="B32" s="127"/>
      <c r="C32" s="142" t="s">
        <v>50</v>
      </c>
      <c r="D32" s="142"/>
      <c r="E32" s="142" t="s">
        <v>51</v>
      </c>
      <c r="F32" s="142" t="s">
        <v>52</v>
      </c>
      <c r="G32" s="142" t="s">
        <v>25</v>
      </c>
      <c r="H32" s="142" t="s">
        <v>24</v>
      </c>
      <c r="I32" s="142"/>
      <c r="J32" s="143"/>
      <c r="K32" s="143"/>
      <c r="L32" s="143"/>
      <c r="M32" s="143"/>
      <c r="N32" s="143"/>
      <c r="O32" s="143"/>
      <c r="P32" s="143"/>
      <c r="Q32" s="143"/>
      <c r="R32" s="143"/>
      <c r="S32" s="143"/>
    </row>
    <row r="33" spans="1:19" s="112" customFormat="1" ht="25.05" customHeight="1" x14ac:dyDescent="0.25">
      <c r="A33" s="195" t="s">
        <v>61</v>
      </c>
      <c r="B33" s="127"/>
      <c r="C33" s="202"/>
      <c r="D33" s="203"/>
      <c r="E33" s="181"/>
      <c r="F33" s="181"/>
      <c r="G33" s="130"/>
      <c r="H33" s="181"/>
      <c r="I33" s="126" t="s">
        <v>1</v>
      </c>
      <c r="J33" s="127"/>
      <c r="K33" s="132" t="s">
        <v>63</v>
      </c>
      <c r="L33" s="126"/>
      <c r="M33" s="132" t="s">
        <v>64</v>
      </c>
      <c r="N33" s="126"/>
      <c r="O33" s="132" t="s">
        <v>94</v>
      </c>
      <c r="P33" s="126"/>
      <c r="Q33" s="132" t="s">
        <v>95</v>
      </c>
      <c r="R33" s="126"/>
      <c r="S33" s="132" t="s">
        <v>96</v>
      </c>
    </row>
    <row r="34" spans="1:19" s="112" customFormat="1" ht="6" customHeight="1" x14ac:dyDescent="0.25">
      <c r="A34" s="196"/>
      <c r="B34" s="127"/>
      <c r="C34" s="144"/>
      <c r="D34" s="144"/>
      <c r="E34" s="145"/>
      <c r="F34" s="145"/>
      <c r="G34" s="145"/>
      <c r="H34" s="145"/>
      <c r="I34" s="126"/>
      <c r="J34" s="127"/>
      <c r="K34" s="126"/>
      <c r="L34" s="126"/>
      <c r="M34" s="126"/>
      <c r="N34" s="126"/>
      <c r="O34" s="126"/>
      <c r="P34" s="126"/>
      <c r="Q34" s="126"/>
      <c r="R34" s="126"/>
      <c r="S34" s="126"/>
    </row>
    <row r="35" spans="1:19" s="112" customFormat="1" ht="25.05" customHeight="1" x14ac:dyDescent="0.25">
      <c r="A35" s="196"/>
      <c r="B35" s="127"/>
      <c r="C35" s="197"/>
      <c r="D35" s="197"/>
      <c r="E35" s="181"/>
      <c r="F35" s="135"/>
      <c r="G35" s="130"/>
      <c r="H35" s="181"/>
      <c r="I35" s="126" t="s">
        <v>65</v>
      </c>
      <c r="J35" s="127"/>
      <c r="K35" s="132" t="s">
        <v>68</v>
      </c>
      <c r="L35" s="126"/>
      <c r="M35" s="132" t="s">
        <v>69</v>
      </c>
      <c r="N35" s="126"/>
      <c r="O35" s="132" t="s">
        <v>88</v>
      </c>
      <c r="P35" s="126"/>
      <c r="Q35" s="132" t="s">
        <v>89</v>
      </c>
      <c r="R35" s="126"/>
      <c r="S35" s="132" t="s">
        <v>90</v>
      </c>
    </row>
    <row r="36" spans="1:19" s="112" customFormat="1" ht="6" customHeight="1" x14ac:dyDescent="0.25">
      <c r="A36" s="196"/>
      <c r="B36" s="127"/>
      <c r="C36" s="144"/>
      <c r="D36" s="144"/>
      <c r="E36" s="145"/>
      <c r="F36" s="145"/>
      <c r="G36" s="145"/>
      <c r="H36" s="145"/>
      <c r="I36" s="126"/>
      <c r="J36" s="127"/>
      <c r="K36" s="126"/>
      <c r="L36" s="126"/>
      <c r="M36" s="126"/>
      <c r="N36" s="126"/>
      <c r="O36" s="126"/>
      <c r="P36" s="126"/>
      <c r="Q36" s="126"/>
      <c r="R36" s="126"/>
      <c r="S36" s="126"/>
    </row>
    <row r="37" spans="1:19" s="112" customFormat="1" ht="25.05" customHeight="1" x14ac:dyDescent="0.25">
      <c r="A37" s="196"/>
      <c r="B37" s="127"/>
      <c r="C37" s="197"/>
      <c r="D37" s="197"/>
      <c r="E37" s="181"/>
      <c r="F37" s="135"/>
      <c r="G37" s="130"/>
      <c r="H37" s="181"/>
      <c r="I37" s="126" t="s">
        <v>70</v>
      </c>
      <c r="J37" s="127"/>
      <c r="K37" s="132" t="s">
        <v>72</v>
      </c>
      <c r="L37" s="126"/>
      <c r="M37" s="132" t="s">
        <v>73</v>
      </c>
      <c r="N37" s="126"/>
      <c r="O37" s="132" t="s">
        <v>91</v>
      </c>
      <c r="P37" s="126"/>
      <c r="Q37" s="132" t="s">
        <v>92</v>
      </c>
      <c r="R37" s="126"/>
      <c r="S37" s="132" t="s">
        <v>93</v>
      </c>
    </row>
    <row r="38" spans="1:19" s="112" customFormat="1" ht="12" customHeight="1" x14ac:dyDescent="0.25">
      <c r="A38" s="127"/>
      <c r="B38" s="127"/>
      <c r="C38" s="146" t="s">
        <v>50</v>
      </c>
      <c r="D38" s="146"/>
      <c r="E38" s="146" t="s">
        <v>51</v>
      </c>
      <c r="F38" s="146" t="s">
        <v>52</v>
      </c>
      <c r="G38" s="146" t="s">
        <v>25</v>
      </c>
      <c r="H38" s="146" t="s">
        <v>24</v>
      </c>
      <c r="I38" s="142"/>
      <c r="J38" s="143"/>
      <c r="K38" s="147"/>
      <c r="L38" s="147"/>
      <c r="M38" s="147"/>
      <c r="N38" s="147"/>
      <c r="O38" s="147"/>
      <c r="P38" s="147"/>
      <c r="Q38" s="147"/>
      <c r="R38" s="147"/>
      <c r="S38" s="147"/>
    </row>
    <row r="39" spans="1:19" s="112" customFormat="1" ht="25.05" customHeight="1" x14ac:dyDescent="0.25">
      <c r="A39" s="195" t="s">
        <v>74</v>
      </c>
      <c r="B39" s="127"/>
      <c r="C39" s="197"/>
      <c r="D39" s="197"/>
      <c r="E39" s="181"/>
      <c r="F39" s="181"/>
      <c r="G39" s="130"/>
      <c r="H39" s="181"/>
      <c r="I39" s="126" t="s">
        <v>1</v>
      </c>
      <c r="J39" s="127"/>
      <c r="K39" s="132" t="s">
        <v>63</v>
      </c>
      <c r="L39" s="126"/>
      <c r="M39" s="132" t="s">
        <v>64</v>
      </c>
      <c r="N39" s="126"/>
      <c r="O39" s="132" t="s">
        <v>94</v>
      </c>
      <c r="P39" s="126"/>
      <c r="Q39" s="132" t="s">
        <v>95</v>
      </c>
      <c r="R39" s="126"/>
      <c r="S39" s="132" t="s">
        <v>96</v>
      </c>
    </row>
    <row r="40" spans="1:19" s="112" customFormat="1" ht="6" customHeight="1" x14ac:dyDescent="0.25">
      <c r="A40" s="196"/>
      <c r="B40" s="127"/>
      <c r="C40" s="144"/>
      <c r="D40" s="144"/>
      <c r="E40" s="145"/>
      <c r="F40" s="145"/>
      <c r="G40" s="145"/>
      <c r="H40" s="145"/>
      <c r="I40" s="126"/>
      <c r="J40" s="127"/>
      <c r="K40" s="126"/>
      <c r="L40" s="126"/>
      <c r="M40" s="126"/>
      <c r="N40" s="126"/>
      <c r="O40" s="126"/>
      <c r="P40" s="126"/>
      <c r="Q40" s="126"/>
      <c r="R40" s="126"/>
      <c r="S40" s="126"/>
    </row>
    <row r="41" spans="1:19" s="112" customFormat="1" ht="25.05" customHeight="1" x14ac:dyDescent="0.25">
      <c r="A41" s="196"/>
      <c r="B41" s="127"/>
      <c r="C41" s="197"/>
      <c r="D41" s="197"/>
      <c r="E41" s="181"/>
      <c r="F41" s="135"/>
      <c r="G41" s="130"/>
      <c r="H41" s="181"/>
      <c r="I41" s="126" t="s">
        <v>65</v>
      </c>
      <c r="J41" s="127"/>
      <c r="K41" s="132" t="s">
        <v>68</v>
      </c>
      <c r="L41" s="126"/>
      <c r="M41" s="132" t="s">
        <v>69</v>
      </c>
      <c r="N41" s="126"/>
      <c r="O41" s="132" t="s">
        <v>88</v>
      </c>
      <c r="P41" s="126"/>
      <c r="Q41" s="132" t="s">
        <v>89</v>
      </c>
      <c r="R41" s="126"/>
      <c r="S41" s="132" t="s">
        <v>90</v>
      </c>
    </row>
    <row r="42" spans="1:19" s="112" customFormat="1" ht="6" customHeight="1" x14ac:dyDescent="0.25">
      <c r="A42" s="196"/>
      <c r="B42" s="127"/>
      <c r="C42" s="144"/>
      <c r="D42" s="144"/>
      <c r="E42" s="145"/>
      <c r="F42" s="145"/>
      <c r="G42" s="145"/>
      <c r="H42" s="145"/>
      <c r="I42" s="126"/>
      <c r="J42" s="127"/>
      <c r="K42" s="126"/>
      <c r="L42" s="126"/>
      <c r="M42" s="126"/>
      <c r="N42" s="126"/>
      <c r="O42" s="126"/>
      <c r="P42" s="126"/>
      <c r="Q42" s="126"/>
      <c r="R42" s="126"/>
      <c r="S42" s="126"/>
    </row>
    <row r="43" spans="1:19" s="112" customFormat="1" ht="25.05" customHeight="1" x14ac:dyDescent="0.25">
      <c r="A43" s="196"/>
      <c r="B43" s="127"/>
      <c r="C43" s="197"/>
      <c r="D43" s="197"/>
      <c r="E43" s="181"/>
      <c r="F43" s="135"/>
      <c r="G43" s="130"/>
      <c r="H43" s="181"/>
      <c r="I43" s="126" t="s">
        <v>70</v>
      </c>
      <c r="J43" s="127"/>
      <c r="K43" s="132" t="s">
        <v>72</v>
      </c>
      <c r="L43" s="126"/>
      <c r="M43" s="132" t="s">
        <v>73</v>
      </c>
      <c r="N43" s="126"/>
      <c r="O43" s="132" t="s">
        <v>91</v>
      </c>
      <c r="P43" s="126"/>
      <c r="Q43" s="132" t="s">
        <v>92</v>
      </c>
      <c r="R43" s="126"/>
      <c r="S43" s="132" t="s">
        <v>93</v>
      </c>
    </row>
    <row r="44" spans="1:19" s="109" customFormat="1" ht="6" customHeight="1" x14ac:dyDescent="0.25">
      <c r="C44" s="148"/>
      <c r="D44" s="148"/>
      <c r="E44" s="148"/>
      <c r="F44" s="148"/>
      <c r="G44" s="148"/>
      <c r="H44" s="148"/>
      <c r="I44" s="148"/>
      <c r="J44" s="149"/>
      <c r="K44" s="149"/>
      <c r="L44" s="149"/>
      <c r="M44" s="149"/>
      <c r="N44" s="149"/>
      <c r="O44" s="149"/>
      <c r="P44" s="149"/>
      <c r="Q44" s="149"/>
      <c r="R44" s="149"/>
      <c r="S44" s="149"/>
    </row>
    <row r="45" spans="1:19" s="140" customFormat="1" ht="6" customHeight="1" x14ac:dyDescent="0.25"/>
    <row r="46" spans="1:19" s="109" customFormat="1" ht="44.25" customHeight="1" x14ac:dyDescent="0.3">
      <c r="A46" s="117">
        <v>8</v>
      </c>
      <c r="C46" s="205" t="s">
        <v>77</v>
      </c>
      <c r="D46" s="205"/>
      <c r="E46" s="205"/>
      <c r="F46" s="205"/>
      <c r="G46" s="207" t="s">
        <v>55</v>
      </c>
      <c r="H46" s="206"/>
      <c r="I46" s="119" t="s">
        <v>56</v>
      </c>
      <c r="K46" s="116">
        <f>ROUND(IF($I$46="1/2-time",K47,K48),0)</f>
        <v>0</v>
      </c>
      <c r="M46" s="116">
        <f>ROUND(IF($I$46="1/2-time",M47,M48),0)</f>
        <v>0</v>
      </c>
      <c r="O46" s="116">
        <f>ROUND(IF($I$46="1/2-time",O47,O48),0)</f>
        <v>0</v>
      </c>
      <c r="Q46" s="116">
        <f>ROUND(IF($I$46="1/2-time",Q47,Q48),0)</f>
        <v>0</v>
      </c>
      <c r="S46" s="116">
        <f>ROUND(IF($I$46="1/2-time",S47,S48),0)</f>
        <v>0</v>
      </c>
    </row>
    <row r="47" spans="1:19" s="109" customFormat="1" ht="3" customHeight="1" x14ac:dyDescent="0.25">
      <c r="A47" s="109">
        <v>8</v>
      </c>
      <c r="C47" s="198" t="s">
        <v>57</v>
      </c>
      <c r="D47" s="198"/>
      <c r="E47" s="198"/>
      <c r="F47" s="198"/>
      <c r="G47" s="182"/>
      <c r="H47" s="182"/>
      <c r="I47" s="182" t="s">
        <v>58</v>
      </c>
      <c r="K47" s="116">
        <f>+C53*VLOOKUP(K53,$I$171:$Q$197,5,FALSE)+C55*VLOOKUP(K55,$I$171:$Q$197,5,FALSE)+C57*VLOOKUP(K57,$I$171:$Q$197,5,FALSE)+C59*VLOOKUP(K59,$I$171:$Q$197,9,FALSE)+C61*VLOOKUP(K61,$I$171:$Q$197,9,FALSE)+C63*VLOOKUP(K63,$I$171:$Q$197,9,FALSE)</f>
        <v>0</v>
      </c>
      <c r="L47" s="116"/>
      <c r="M47" s="116">
        <f>+E53*VLOOKUP(M53,$I$171:$Q$197,5,FALSE)+E55*VLOOKUP(M55,$I$171:$Q$197,5,FALSE)+E57*VLOOKUP(M57,$I$171:$Q$197,5,FALSE)+E59*VLOOKUP(M59,$I$171:$Q$197,9,FALSE)+E61*VLOOKUP(M61,$I$171:$Q$197,9,FALSE)+E63*VLOOKUP(M63,$I$171:$Q$197,9,FALSE)</f>
        <v>0</v>
      </c>
      <c r="N47" s="116"/>
      <c r="O47" s="116">
        <f>+F53*VLOOKUP(O53,$I$171:$Q$197,5,FALSE)+F55*VLOOKUP(O55,$I$171:$Q$197,5,FALSE)+F57*VLOOKUP(O57,$I$171:$Q$197,5,FALSE)+F59*VLOOKUP(O59,$I$171:$Q$197,9,FALSE)+F61*VLOOKUP(O61,$I$171:$Q$197,9,FALSE)+F63*VLOOKUP(O63,$I$171:$Q$197,9,FALSE)</f>
        <v>0</v>
      </c>
      <c r="P47" s="116"/>
      <c r="Q47" s="116">
        <f>+G53*VLOOKUP(Q53,$I$171:$Q$197,5,FALSE)+G55*VLOOKUP(Q55,$I$171:$Q$197,5,FALSE)+G57*VLOOKUP(Q57,$I$171:$Q$197,5,FALSE)+G59*VLOOKUP(Q59,$I$171:$Q$197,9,FALSE)+G61*VLOOKUP(Q61,$I$171:$Q$197,9,FALSE)+G63*VLOOKUP(Q63,$I$171:$Q$197,9,FALSE)</f>
        <v>0</v>
      </c>
      <c r="R47" s="116"/>
      <c r="S47" s="116">
        <f>+H53*VLOOKUP(S53,$I$171:$Q$197,5,FALSE)+H55*VLOOKUP(S55,$I$171:$Q$197,5,FALSE)+H57*VLOOKUP(S57,$I$171:$Q$197,5,FALSE)+H59*VLOOKUP(S59,$I$171:$Q$197,9,FALSE)+H61*VLOOKUP(S61,$I$171:$Q$197,9,FALSE)+H63*VLOOKUP(S63,$I$171:$Q$197,9,FALSE)</f>
        <v>0</v>
      </c>
    </row>
    <row r="48" spans="1:19" s="109" customFormat="1" ht="2.25" customHeight="1" x14ac:dyDescent="0.25">
      <c r="A48" s="109">
        <v>8</v>
      </c>
      <c r="C48" s="198" t="s">
        <v>57</v>
      </c>
      <c r="D48" s="198"/>
      <c r="E48" s="198"/>
      <c r="F48" s="198"/>
      <c r="G48" s="182"/>
      <c r="H48" s="182"/>
      <c r="I48" s="182" t="s">
        <v>59</v>
      </c>
      <c r="K48" s="116">
        <f>+C53*VLOOKUP(K53,$I$171:$Q$197,3,FALSE)+C55*VLOOKUP(K55,$I$171:$Q$197,3,FALSE)+C57*VLOOKUP(K57,$I$171:$Q$197,3,FALSE)+C59*VLOOKUP(K59,$I$171:$Q$197,7,FALSE)+C61*VLOOKUP(K61,$I$171:$Q$197,7,FALSE)+C63*VLOOKUP(K63,$I$171:$Q$197,7,FALSE)</f>
        <v>0</v>
      </c>
      <c r="M48" s="116">
        <f>+E53*VLOOKUP(M53,$I$171:$Q$197,3,FALSE)+E55*VLOOKUP(M55,$I$171:$Q$197,3,FALSE)+E57*VLOOKUP(M57,$I$171:$Q$197,3,FALSE)+E59*VLOOKUP(M59,$I$171:$Q$197,7,FALSE)+E61*VLOOKUP(M61,$I$171:$Q$197,7,FALSE)+E63*VLOOKUP(M63,$I$171:$Q$197,7,FALSE)</f>
        <v>0</v>
      </c>
      <c r="O48" s="116">
        <f>+F53*VLOOKUP(O53,$I$171:$Q$197,3,FALSE)+F55*VLOOKUP(O55,$I$171:$Q$197,3,FALSE)+F57*VLOOKUP(O57,$I$171:$Q$197,3,FALSE)+F59*VLOOKUP(O59,$I$171:$Q$197,7,FALSE)+F61*VLOOKUP(O61,$I$171:$Q$197,7,FALSE)+F63*VLOOKUP(O63,$I$171:$Q$197,7,FALSE)</f>
        <v>0</v>
      </c>
      <c r="Q48" s="116">
        <f>+G53*VLOOKUP(Q53,$I$171:$Q$197,3,FALSE)+G55*VLOOKUP(Q55,$I$171:$Q$197,3,FALSE)+G57*VLOOKUP(Q57,$I$171:$Q$197,3,FALSE)+G59*VLOOKUP(Q59,$I$171:$Q$197,7,FALSE)+G61*VLOOKUP(Q61,$I$171:$Q$197,7,FALSE)+G63*VLOOKUP(Q63,$I$171:$Q$197,7,FALSE)</f>
        <v>0</v>
      </c>
      <c r="S48" s="116">
        <f>+H53*VLOOKUP(S53,$I$171:$Q$197,3,FALSE)+H55*VLOOKUP(S55,$I$171:$Q$197,3,FALSE)+H57*VLOOKUP(S57,$I$171:$Q$197,3,FALSE)+H59*VLOOKUP(S59,$I$171:$Q$197,7,FALSE)+H61*VLOOKUP(S61,$I$171:$Q$197,7,FALSE)+H63*VLOOKUP(S63,$I$171:$Q$197,7,FALSE)</f>
        <v>0</v>
      </c>
    </row>
    <row r="49" spans="1:19" s="109" customFormat="1" ht="6" customHeight="1" x14ac:dyDescent="0.25">
      <c r="C49" s="120"/>
      <c r="D49" s="120"/>
      <c r="E49" s="120"/>
      <c r="F49" s="120"/>
      <c r="G49" s="120"/>
      <c r="H49" s="120"/>
      <c r="I49" s="121"/>
      <c r="J49" s="122"/>
      <c r="K49" s="122"/>
      <c r="L49" s="122"/>
      <c r="M49" s="122"/>
      <c r="N49" s="122"/>
      <c r="O49" s="122"/>
      <c r="P49" s="122"/>
      <c r="Q49" s="122"/>
      <c r="R49" s="122"/>
      <c r="S49" s="122"/>
    </row>
    <row r="50" spans="1:19" s="112" customFormat="1" ht="6" customHeight="1" x14ac:dyDescent="0.25">
      <c r="A50" s="123"/>
      <c r="C50" s="124"/>
      <c r="D50" s="124"/>
      <c r="E50" s="124"/>
      <c r="F50" s="125"/>
      <c r="G50" s="125"/>
      <c r="H50" s="124"/>
      <c r="I50" s="126"/>
      <c r="J50" s="127"/>
      <c r="K50" s="126"/>
      <c r="L50" s="126"/>
      <c r="M50" s="126"/>
      <c r="N50" s="126"/>
      <c r="O50" s="126"/>
      <c r="P50" s="126"/>
      <c r="Q50" s="126"/>
      <c r="R50" s="126"/>
      <c r="S50" s="126"/>
    </row>
    <row r="51" spans="1:19" s="112" customFormat="1" ht="25.05" customHeight="1" x14ac:dyDescent="0.25">
      <c r="A51" s="141"/>
      <c r="B51" s="127"/>
      <c r="C51" s="199" t="s">
        <v>78</v>
      </c>
      <c r="D51" s="200"/>
      <c r="E51" s="200"/>
      <c r="F51" s="200"/>
      <c r="G51" s="200"/>
      <c r="H51" s="201"/>
      <c r="I51" s="126"/>
      <c r="J51" s="127"/>
      <c r="K51" s="116"/>
      <c r="L51" s="126"/>
      <c r="M51" s="116"/>
      <c r="N51" s="140"/>
      <c r="O51" s="116"/>
      <c r="P51" s="140"/>
      <c r="Q51" s="116"/>
      <c r="R51" s="140"/>
      <c r="S51" s="116"/>
    </row>
    <row r="52" spans="1:19" s="112" customFormat="1" ht="12" customHeight="1" x14ac:dyDescent="0.25">
      <c r="A52" s="127"/>
      <c r="B52" s="127"/>
      <c r="C52" s="142" t="s">
        <v>50</v>
      </c>
      <c r="D52" s="142"/>
      <c r="E52" s="142" t="s">
        <v>51</v>
      </c>
      <c r="F52" s="142" t="s">
        <v>52</v>
      </c>
      <c r="G52" s="142" t="s">
        <v>25</v>
      </c>
      <c r="H52" s="142" t="s">
        <v>24</v>
      </c>
      <c r="I52" s="142"/>
      <c r="J52" s="143"/>
      <c r="K52" s="143"/>
      <c r="L52" s="143"/>
      <c r="M52" s="143"/>
      <c r="N52" s="143"/>
      <c r="O52" s="143"/>
      <c r="P52" s="143"/>
      <c r="Q52" s="143"/>
      <c r="R52" s="143"/>
      <c r="S52" s="143"/>
    </row>
    <row r="53" spans="1:19" s="112" customFormat="1" ht="25.05" customHeight="1" x14ac:dyDescent="0.25">
      <c r="A53" s="195" t="s">
        <v>61</v>
      </c>
      <c r="B53" s="127"/>
      <c r="C53" s="202"/>
      <c r="D53" s="203"/>
      <c r="E53" s="181"/>
      <c r="F53" s="181"/>
      <c r="G53" s="130"/>
      <c r="H53" s="181"/>
      <c r="I53" s="126">
        <v>0</v>
      </c>
      <c r="J53" s="127"/>
      <c r="K53" s="132" t="s">
        <v>63</v>
      </c>
      <c r="L53" s="126"/>
      <c r="M53" s="132" t="s">
        <v>64</v>
      </c>
      <c r="N53" s="126"/>
      <c r="O53" s="132" t="s">
        <v>94</v>
      </c>
      <c r="P53" s="126"/>
      <c r="Q53" s="132" t="s">
        <v>95</v>
      </c>
      <c r="R53" s="126"/>
      <c r="S53" s="132" t="s">
        <v>96</v>
      </c>
    </row>
    <row r="54" spans="1:19" s="112" customFormat="1" ht="6" customHeight="1" x14ac:dyDescent="0.25">
      <c r="A54" s="196"/>
      <c r="B54" s="127"/>
      <c r="C54" s="144"/>
      <c r="D54" s="144"/>
      <c r="E54" s="145"/>
      <c r="F54" s="145"/>
      <c r="G54" s="145"/>
      <c r="H54" s="145"/>
      <c r="I54" s="126"/>
      <c r="J54" s="127"/>
      <c r="K54" s="126"/>
      <c r="L54" s="126"/>
      <c r="M54" s="126"/>
      <c r="N54" s="126"/>
      <c r="O54" s="126"/>
      <c r="P54" s="126"/>
      <c r="Q54" s="126"/>
      <c r="R54" s="126"/>
      <c r="S54" s="126"/>
    </row>
    <row r="55" spans="1:19" s="112" customFormat="1" ht="25.05" customHeight="1" x14ac:dyDescent="0.25">
      <c r="A55" s="196"/>
      <c r="B55" s="127"/>
      <c r="C55" s="197"/>
      <c r="D55" s="197"/>
      <c r="E55" s="181"/>
      <c r="F55" s="135"/>
      <c r="G55" s="130"/>
      <c r="H55" s="181"/>
      <c r="I55" s="126" t="s">
        <v>65</v>
      </c>
      <c r="J55" s="127"/>
      <c r="K55" s="132" t="s">
        <v>68</v>
      </c>
      <c r="L55" s="126"/>
      <c r="M55" s="132" t="s">
        <v>69</v>
      </c>
      <c r="N55" s="126"/>
      <c r="O55" s="132" t="s">
        <v>88</v>
      </c>
      <c r="P55" s="126"/>
      <c r="Q55" s="132" t="s">
        <v>89</v>
      </c>
      <c r="R55" s="126"/>
      <c r="S55" s="132" t="s">
        <v>90</v>
      </c>
    </row>
    <row r="56" spans="1:19" s="112" customFormat="1" ht="6" customHeight="1" x14ac:dyDescent="0.25">
      <c r="A56" s="196"/>
      <c r="B56" s="127"/>
      <c r="C56" s="144"/>
      <c r="D56" s="144"/>
      <c r="E56" s="145"/>
      <c r="F56" s="145"/>
      <c r="G56" s="145"/>
      <c r="H56" s="145"/>
      <c r="I56" s="126"/>
      <c r="J56" s="127"/>
      <c r="K56" s="126"/>
      <c r="L56" s="126"/>
      <c r="M56" s="126"/>
      <c r="N56" s="126"/>
      <c r="O56" s="126"/>
      <c r="P56" s="126"/>
      <c r="Q56" s="126"/>
      <c r="R56" s="126"/>
      <c r="S56" s="126"/>
    </row>
    <row r="57" spans="1:19" s="112" customFormat="1" ht="25.05" customHeight="1" x14ac:dyDescent="0.25">
      <c r="A57" s="196"/>
      <c r="B57" s="127"/>
      <c r="C57" s="197"/>
      <c r="D57" s="197"/>
      <c r="E57" s="181"/>
      <c r="F57" s="135"/>
      <c r="G57" s="130"/>
      <c r="H57" s="181"/>
      <c r="I57" s="126" t="s">
        <v>70</v>
      </c>
      <c r="J57" s="127"/>
      <c r="K57" s="132" t="s">
        <v>72</v>
      </c>
      <c r="L57" s="126"/>
      <c r="M57" s="132" t="s">
        <v>73</v>
      </c>
      <c r="N57" s="126"/>
      <c r="O57" s="132" t="s">
        <v>91</v>
      </c>
      <c r="P57" s="126"/>
      <c r="Q57" s="132" t="s">
        <v>92</v>
      </c>
      <c r="R57" s="126"/>
      <c r="S57" s="132" t="s">
        <v>93</v>
      </c>
    </row>
    <row r="58" spans="1:19" s="112" customFormat="1" ht="12" customHeight="1" x14ac:dyDescent="0.25">
      <c r="A58" s="127"/>
      <c r="B58" s="127"/>
      <c r="C58" s="146" t="s">
        <v>50</v>
      </c>
      <c r="D58" s="146"/>
      <c r="E58" s="146" t="s">
        <v>51</v>
      </c>
      <c r="F58" s="146" t="s">
        <v>52</v>
      </c>
      <c r="G58" s="146" t="s">
        <v>25</v>
      </c>
      <c r="H58" s="146" t="s">
        <v>24</v>
      </c>
      <c r="I58" s="142"/>
      <c r="J58" s="143"/>
      <c r="K58" s="147"/>
      <c r="L58" s="147"/>
      <c r="M58" s="147"/>
      <c r="N58" s="147"/>
      <c r="O58" s="147"/>
      <c r="P58" s="147"/>
      <c r="Q58" s="147"/>
      <c r="R58" s="147"/>
      <c r="S58" s="147"/>
    </row>
    <row r="59" spans="1:19" s="112" customFormat="1" ht="25.05" customHeight="1" x14ac:dyDescent="0.25">
      <c r="A59" s="195" t="s">
        <v>74</v>
      </c>
      <c r="B59" s="127"/>
      <c r="C59" s="197"/>
      <c r="D59" s="197"/>
      <c r="E59" s="181"/>
      <c r="F59" s="181"/>
      <c r="G59" s="130"/>
      <c r="H59" s="181"/>
      <c r="I59" s="126" t="s">
        <v>1</v>
      </c>
      <c r="J59" s="127"/>
      <c r="K59" s="132" t="s">
        <v>63</v>
      </c>
      <c r="L59" s="126"/>
      <c r="M59" s="132" t="s">
        <v>64</v>
      </c>
      <c r="N59" s="126"/>
      <c r="O59" s="132" t="s">
        <v>94</v>
      </c>
      <c r="P59" s="126"/>
      <c r="Q59" s="132" t="s">
        <v>95</v>
      </c>
      <c r="R59" s="126"/>
      <c r="S59" s="132" t="s">
        <v>96</v>
      </c>
    </row>
    <row r="60" spans="1:19" s="112" customFormat="1" ht="6" customHeight="1" x14ac:dyDescent="0.25">
      <c r="A60" s="196"/>
      <c r="B60" s="127"/>
      <c r="C60" s="144"/>
      <c r="D60" s="144"/>
      <c r="E60" s="145"/>
      <c r="F60" s="145"/>
      <c r="G60" s="145"/>
      <c r="H60" s="145"/>
      <c r="I60" s="126"/>
      <c r="J60" s="127"/>
      <c r="K60" s="126"/>
      <c r="L60" s="126"/>
      <c r="M60" s="126"/>
      <c r="N60" s="126"/>
      <c r="O60" s="126"/>
      <c r="P60" s="126"/>
      <c r="Q60" s="126"/>
      <c r="R60" s="126"/>
      <c r="S60" s="126"/>
    </row>
    <row r="61" spans="1:19" s="112" customFormat="1" ht="25.05" customHeight="1" x14ac:dyDescent="0.25">
      <c r="A61" s="196"/>
      <c r="B61" s="127"/>
      <c r="C61" s="197"/>
      <c r="D61" s="197"/>
      <c r="E61" s="181"/>
      <c r="F61" s="135"/>
      <c r="G61" s="130"/>
      <c r="H61" s="181"/>
      <c r="I61" s="126" t="s">
        <v>65</v>
      </c>
      <c r="J61" s="127"/>
      <c r="K61" s="132" t="s">
        <v>68</v>
      </c>
      <c r="L61" s="126"/>
      <c r="M61" s="132" t="s">
        <v>69</v>
      </c>
      <c r="N61" s="126"/>
      <c r="O61" s="132" t="s">
        <v>88</v>
      </c>
      <c r="P61" s="126"/>
      <c r="Q61" s="132" t="s">
        <v>89</v>
      </c>
      <c r="R61" s="126"/>
      <c r="S61" s="132" t="s">
        <v>90</v>
      </c>
    </row>
    <row r="62" spans="1:19" s="112" customFormat="1" ht="6.75" customHeight="1" x14ac:dyDescent="0.25">
      <c r="A62" s="196"/>
      <c r="B62" s="127"/>
      <c r="C62" s="144"/>
      <c r="D62" s="144"/>
      <c r="E62" s="145"/>
      <c r="F62" s="145"/>
      <c r="G62" s="145"/>
      <c r="H62" s="145"/>
      <c r="I62" s="126"/>
      <c r="J62" s="127"/>
      <c r="K62" s="126"/>
      <c r="L62" s="126"/>
      <c r="M62" s="126"/>
      <c r="N62" s="126"/>
      <c r="O62" s="126"/>
      <c r="P62" s="126"/>
      <c r="Q62" s="126"/>
      <c r="R62" s="126"/>
      <c r="S62" s="126"/>
    </row>
    <row r="63" spans="1:19" s="112" customFormat="1" ht="24.75" customHeight="1" x14ac:dyDescent="0.25">
      <c r="A63" s="196"/>
      <c r="B63" s="127"/>
      <c r="C63" s="197"/>
      <c r="D63" s="197"/>
      <c r="E63" s="181"/>
      <c r="F63" s="135"/>
      <c r="G63" s="130"/>
      <c r="H63" s="181"/>
      <c r="I63" s="126" t="s">
        <v>70</v>
      </c>
      <c r="J63" s="127"/>
      <c r="K63" s="132" t="s">
        <v>72</v>
      </c>
      <c r="L63" s="126"/>
      <c r="M63" s="132" t="s">
        <v>73</v>
      </c>
      <c r="N63" s="126"/>
      <c r="O63" s="132" t="s">
        <v>91</v>
      </c>
      <c r="P63" s="126"/>
      <c r="Q63" s="132" t="s">
        <v>92</v>
      </c>
      <c r="R63" s="126"/>
      <c r="S63" s="132" t="s">
        <v>93</v>
      </c>
    </row>
    <row r="64" spans="1:19" s="109" customFormat="1" ht="6" customHeight="1" x14ac:dyDescent="0.25">
      <c r="C64" s="148"/>
      <c r="D64" s="148"/>
      <c r="E64" s="148"/>
      <c r="F64" s="148"/>
      <c r="G64" s="148"/>
      <c r="H64" s="148"/>
      <c r="I64" s="148"/>
      <c r="J64" s="149"/>
      <c r="K64" s="149"/>
      <c r="L64" s="149"/>
      <c r="M64" s="149"/>
      <c r="N64" s="149"/>
      <c r="O64" s="149"/>
      <c r="P64" s="149"/>
      <c r="Q64" s="149"/>
      <c r="R64" s="149"/>
      <c r="S64" s="149"/>
    </row>
    <row r="65" spans="1:19" s="109" customFormat="1" ht="6" customHeight="1" x14ac:dyDescent="0.25">
      <c r="K65" s="116"/>
      <c r="M65" s="116"/>
      <c r="O65" s="116"/>
      <c r="Q65" s="116"/>
      <c r="S65" s="116"/>
    </row>
    <row r="66" spans="1:19" s="109" customFormat="1" ht="6" customHeight="1" x14ac:dyDescent="0.25">
      <c r="K66" s="116"/>
      <c r="M66" s="116"/>
      <c r="O66" s="116"/>
      <c r="Q66" s="116"/>
      <c r="S66" s="116"/>
    </row>
    <row r="67" spans="1:19" s="109" customFormat="1" ht="45" customHeight="1" x14ac:dyDescent="0.3">
      <c r="A67" s="117">
        <v>8</v>
      </c>
      <c r="C67" s="205" t="s">
        <v>79</v>
      </c>
      <c r="D67" s="205"/>
      <c r="E67" s="205"/>
      <c r="F67" s="205"/>
      <c r="G67" s="206" t="s">
        <v>55</v>
      </c>
      <c r="H67" s="206"/>
      <c r="I67" s="119" t="s">
        <v>56</v>
      </c>
      <c r="K67" s="116">
        <f>ROUND(IF($I67="1/2-time",K68,K69),0)</f>
        <v>0</v>
      </c>
      <c r="M67" s="116">
        <f>ROUND(IF($I$67="1/2-time",M68,M69),0)</f>
        <v>0</v>
      </c>
      <c r="O67" s="116">
        <f>ROUND(IF($I$67="1/2-time",O68,O69),0)</f>
        <v>0</v>
      </c>
      <c r="Q67" s="116">
        <f>ROUND(IF($I$67="1/2-time",Q68,Q69),0)</f>
        <v>0</v>
      </c>
      <c r="S67" s="116">
        <f>ROUND(IF($I$67="1/2-time",S68,S69),0)</f>
        <v>0</v>
      </c>
    </row>
    <row r="68" spans="1:19" s="109" customFormat="1" ht="14.25" hidden="1" customHeight="1" x14ac:dyDescent="0.25">
      <c r="A68" s="109">
        <v>8</v>
      </c>
      <c r="C68" s="198" t="s">
        <v>57</v>
      </c>
      <c r="D68" s="198"/>
      <c r="E68" s="198"/>
      <c r="F68" s="198"/>
      <c r="G68" s="182"/>
      <c r="H68" s="182"/>
      <c r="I68" s="182" t="s">
        <v>58</v>
      </c>
      <c r="K68" s="116">
        <f>+C74*VLOOKUP(K74,$I$201:$Q$227,5,FALSE)+C76*VLOOKUP(K76,$I$201:$Q$227,5,FALSE)+C78*VLOOKUP(K78,$I$201:$Q$227,5,FALSE)+C80*VLOOKUP(K80,$I$201:$Q$227,9,FALSE)+C82*VLOOKUP(K82,$I$201:$Q$227,9,FALSE)+C84*VLOOKUP(K84,$I$201:$Q$227,9,FALSE)</f>
        <v>0</v>
      </c>
      <c r="L68" s="116"/>
      <c r="M68" s="116">
        <f>+E74*VLOOKUP(M74,$I$201:$Q$227,5,FALSE)+E76*VLOOKUP(M76,$I$201:$Q$227,5,FALSE)+E78*VLOOKUP(M78,$I$201:$Q$227,5,FALSE)+E80*VLOOKUP(M80,$I$201:$Q$227,9,FALSE)+E82*VLOOKUP(M82,$I$201:$Q$227,9,FALSE)+E84*VLOOKUP(M84,$I$201:$Q$227,9,FALSE)</f>
        <v>0</v>
      </c>
      <c r="N68" s="116"/>
      <c r="O68" s="116">
        <f>+F74*VLOOKUP(O74,$I$201:$Q$227,5,FALSE)+F76*VLOOKUP(O76,$I$201:$Q$227,5,FALSE)+F78*VLOOKUP(O78,$I$201:$Q$227,5,FALSE)+F80*VLOOKUP(O80,$I$201:$Q$227,9,FALSE)+F82*VLOOKUP(O82,$I$201:$Q$227,9,FALSE)+F84*VLOOKUP(O84,$I$201:$Q$227,9,FALSE)</f>
        <v>0</v>
      </c>
      <c r="P68" s="116"/>
      <c r="Q68" s="116">
        <f>+G74*VLOOKUP(Q74,$I$201:$Q$227,5,FALSE)+G76*VLOOKUP(Q76,$I$201:$Q$227,5,FALSE)+G78*VLOOKUP(Q78,$I$201:$Q$227,5,FALSE)+G80*VLOOKUP(Q80,$I$201:$Q$227,9,FALSE)+G82*VLOOKUP(Q82,$I$201:$Q$227,9,FALSE)+G84*VLOOKUP(Q84,$I$201:$Q$227,9,FALSE)</f>
        <v>0</v>
      </c>
      <c r="R68" s="116"/>
      <c r="S68" s="116">
        <f>+H74*VLOOKUP(S74,$I$201:$Q$227,5,FALSE)+H76*VLOOKUP(S76,$I$201:$Q$227,5,FALSE)+H78*VLOOKUP(S78,$I$201:$Q$227,5,FALSE)+H80*VLOOKUP(S80,$I$201:$Q$227,9,FALSE)+H82*VLOOKUP(S82,$I$201:$Q$227,9,FALSE)+H84*VLOOKUP(S84,$I$201:$Q$227,9,FALSE)</f>
        <v>0</v>
      </c>
    </row>
    <row r="69" spans="1:19" s="109" customFormat="1" ht="21.75" hidden="1" customHeight="1" x14ac:dyDescent="0.25">
      <c r="A69" s="109">
        <v>8</v>
      </c>
      <c r="C69" s="198" t="s">
        <v>57</v>
      </c>
      <c r="D69" s="198"/>
      <c r="E69" s="198"/>
      <c r="F69" s="198"/>
      <c r="G69" s="182"/>
      <c r="H69" s="182"/>
      <c r="I69" s="182" t="s">
        <v>59</v>
      </c>
      <c r="K69" s="116">
        <f>+C74*VLOOKUP(K74,$I$201:$Q$227,3,FALSE)+C76*VLOOKUP(K76,$I$201:$Q$227,3,FALSE)+C78*VLOOKUP(K78,$I$201:$Q$227,3,FALSE)+C80*VLOOKUP(K80,$I$201:$Q$227,7,FALSE)+C82*VLOOKUP(K82,$I$201:$Q$227,7,FALSE)+C84*VLOOKUP(K84,$I$201:$Q$227,7,FALSE)</f>
        <v>0</v>
      </c>
      <c r="M69" s="116">
        <f>+E74*VLOOKUP(M74,$I$201:$Q$227,3,FALSE)+E76*VLOOKUP(M76,$I$201:$Q$227,3,FALSE)+E78*VLOOKUP(M78,$I$201:$Q$227,3,FALSE)+E80*VLOOKUP(M80,$I$201:$Q$227,7,FALSE)+E82*VLOOKUP(M82,$I$201:$Q$227,7,FALSE)+E84*VLOOKUP(M84,$I$201:$Q$227,7,FALSE)</f>
        <v>0</v>
      </c>
      <c r="O69" s="116">
        <f>+F74*VLOOKUP(O74,$I$201:$Q$227,3,FALSE)+F76*VLOOKUP(O76,$I$201:$Q$227,3,FALSE)+F78*VLOOKUP(O78,$I$201:$Q$227,3,FALSE)+F80*VLOOKUP(O80,$I$201:$Q$227,7,FALSE)+F82*VLOOKUP(O82,$I$201:$Q$227,7,FALSE)+F84*VLOOKUP(O84,$I$201:$Q$227,7,FALSE)</f>
        <v>0</v>
      </c>
      <c r="Q69" s="116">
        <f>+G74*VLOOKUP(Q74,$I$201:$Q$227,3,FALSE)+G76*VLOOKUP(Q76,$I$201:$Q$227,3,FALSE)+G78*VLOOKUP(Q78,$I$201:$Q$227,3,FALSE)+G80*VLOOKUP(Q80,$I$201:$Q$227,7,FALSE)+G82*VLOOKUP(Q82,$I$201:$Q$227,7,FALSE)+G84*VLOOKUP(Q84,$I$201:$Q$227,7,FALSE)</f>
        <v>0</v>
      </c>
      <c r="S69" s="116">
        <f>+H74*VLOOKUP(S74,$I$201:$Q$227,3,FALSE)+H76*VLOOKUP(S76,$I$201:$Q$227,3,FALSE)+H78*VLOOKUP(S78,$I$201:$Q$227,3,FALSE)+H80*VLOOKUP(S80,$I$201:$Q$227,7,FALSE)+H82*VLOOKUP(S82,$I$201:$Q$227,7,FALSE)+H84*VLOOKUP(S84,$I$201:$Q$227,7,FALSE)</f>
        <v>0</v>
      </c>
    </row>
    <row r="70" spans="1:19" s="109" customFormat="1" ht="6" customHeight="1" x14ac:dyDescent="0.25">
      <c r="C70" s="120"/>
      <c r="D70" s="120"/>
      <c r="E70" s="120"/>
      <c r="F70" s="120"/>
      <c r="G70" s="120"/>
      <c r="H70" s="120"/>
      <c r="I70" s="121"/>
      <c r="J70" s="122"/>
      <c r="K70" s="122"/>
      <c r="L70" s="122"/>
      <c r="M70" s="122"/>
      <c r="N70" s="122"/>
      <c r="O70" s="122"/>
      <c r="P70" s="122"/>
      <c r="Q70" s="122"/>
      <c r="R70" s="122"/>
      <c r="S70" s="122"/>
    </row>
    <row r="71" spans="1:19" s="112" customFormat="1" ht="6" customHeight="1" x14ac:dyDescent="0.25">
      <c r="A71" s="123"/>
      <c r="C71" s="124"/>
      <c r="D71" s="124"/>
      <c r="E71" s="124"/>
      <c r="F71" s="125"/>
      <c r="G71" s="125"/>
      <c r="H71" s="124"/>
      <c r="I71" s="126"/>
      <c r="J71" s="127"/>
      <c r="K71" s="126"/>
      <c r="L71" s="126"/>
      <c r="M71" s="126"/>
      <c r="N71" s="126"/>
      <c r="O71" s="126"/>
      <c r="P71" s="126"/>
      <c r="Q71" s="126"/>
      <c r="R71" s="126"/>
      <c r="S71" s="126"/>
    </row>
    <row r="72" spans="1:19" s="112" customFormat="1" ht="25.05" customHeight="1" x14ac:dyDescent="0.25">
      <c r="A72" s="141"/>
      <c r="B72" s="127"/>
      <c r="C72" s="199" t="s">
        <v>80</v>
      </c>
      <c r="D72" s="200"/>
      <c r="E72" s="200"/>
      <c r="F72" s="200"/>
      <c r="G72" s="200"/>
      <c r="H72" s="201"/>
      <c r="I72" s="126"/>
      <c r="J72" s="127"/>
      <c r="K72" s="116"/>
      <c r="L72" s="126"/>
      <c r="M72" s="116"/>
      <c r="N72" s="140"/>
      <c r="O72" s="116"/>
      <c r="P72" s="140"/>
      <c r="Q72" s="116"/>
      <c r="R72" s="140"/>
      <c r="S72" s="116"/>
    </row>
    <row r="73" spans="1:19" s="112" customFormat="1" ht="12" customHeight="1" x14ac:dyDescent="0.25">
      <c r="A73" s="127"/>
      <c r="B73" s="127"/>
      <c r="C73" s="142" t="s">
        <v>50</v>
      </c>
      <c r="D73" s="142"/>
      <c r="E73" s="142" t="s">
        <v>51</v>
      </c>
      <c r="F73" s="142" t="s">
        <v>52</v>
      </c>
      <c r="G73" s="142" t="s">
        <v>25</v>
      </c>
      <c r="H73" s="142" t="s">
        <v>24</v>
      </c>
      <c r="I73" s="142"/>
      <c r="J73" s="143"/>
      <c r="K73" s="143"/>
      <c r="L73" s="143"/>
      <c r="M73" s="143"/>
      <c r="N73" s="143"/>
      <c r="O73" s="143"/>
      <c r="P73" s="143"/>
      <c r="Q73" s="143"/>
      <c r="R73" s="143"/>
      <c r="S73" s="143"/>
    </row>
    <row r="74" spans="1:19" s="112" customFormat="1" ht="25.05" customHeight="1" x14ac:dyDescent="0.25">
      <c r="A74" s="195" t="s">
        <v>61</v>
      </c>
      <c r="B74" s="127"/>
      <c r="C74" s="202"/>
      <c r="D74" s="203"/>
      <c r="E74" s="181"/>
      <c r="F74" s="181"/>
      <c r="G74" s="130"/>
      <c r="H74" s="181"/>
      <c r="I74" s="126" t="s">
        <v>1</v>
      </c>
      <c r="J74" s="127"/>
      <c r="K74" s="132" t="s">
        <v>63</v>
      </c>
      <c r="L74" s="126"/>
      <c r="M74" s="132" t="s">
        <v>64</v>
      </c>
      <c r="N74" s="126"/>
      <c r="O74" s="132" t="s">
        <v>94</v>
      </c>
      <c r="P74" s="126"/>
      <c r="Q74" s="132" t="s">
        <v>95</v>
      </c>
      <c r="R74" s="126"/>
      <c r="S74" s="132" t="s">
        <v>96</v>
      </c>
    </row>
    <row r="75" spans="1:19" s="112" customFormat="1" ht="6" customHeight="1" x14ac:dyDescent="0.25">
      <c r="A75" s="195"/>
      <c r="B75" s="127"/>
      <c r="C75" s="144"/>
      <c r="D75" s="144"/>
      <c r="E75" s="145"/>
      <c r="F75" s="145"/>
      <c r="G75" s="145"/>
      <c r="H75" s="145"/>
      <c r="I75" s="126"/>
      <c r="J75" s="127"/>
      <c r="K75" s="126"/>
      <c r="L75" s="126"/>
      <c r="M75" s="126"/>
      <c r="N75" s="126"/>
      <c r="O75" s="126"/>
      <c r="P75" s="126"/>
      <c r="Q75" s="126"/>
      <c r="R75" s="126"/>
      <c r="S75" s="126"/>
    </row>
    <row r="76" spans="1:19" s="112" customFormat="1" ht="25.05" customHeight="1" x14ac:dyDescent="0.25">
      <c r="A76" s="195"/>
      <c r="B76" s="127"/>
      <c r="C76" s="202"/>
      <c r="D76" s="203"/>
      <c r="E76" s="181"/>
      <c r="F76" s="135"/>
      <c r="G76" s="130"/>
      <c r="H76" s="181"/>
      <c r="I76" s="126" t="s">
        <v>65</v>
      </c>
      <c r="J76" s="127"/>
      <c r="K76" s="132" t="s">
        <v>68</v>
      </c>
      <c r="L76" s="126"/>
      <c r="M76" s="132" t="s">
        <v>69</v>
      </c>
      <c r="N76" s="126"/>
      <c r="O76" s="132" t="s">
        <v>88</v>
      </c>
      <c r="P76" s="126"/>
      <c r="Q76" s="132" t="s">
        <v>89</v>
      </c>
      <c r="R76" s="126"/>
      <c r="S76" s="132" t="s">
        <v>90</v>
      </c>
    </row>
    <row r="77" spans="1:19" s="112" customFormat="1" ht="6" customHeight="1" x14ac:dyDescent="0.25">
      <c r="A77" s="195"/>
      <c r="B77" s="127"/>
      <c r="C77" s="144"/>
      <c r="D77" s="144"/>
      <c r="E77" s="145"/>
      <c r="F77" s="145"/>
      <c r="G77" s="145"/>
      <c r="H77" s="145"/>
      <c r="I77" s="126"/>
      <c r="J77" s="127"/>
      <c r="K77" s="126"/>
      <c r="L77" s="126"/>
      <c r="M77" s="126"/>
      <c r="N77" s="126"/>
      <c r="O77" s="126"/>
      <c r="P77" s="126"/>
      <c r="Q77" s="126"/>
      <c r="R77" s="126"/>
      <c r="S77" s="126"/>
    </row>
    <row r="78" spans="1:19" s="112" customFormat="1" ht="25.05" customHeight="1" x14ac:dyDescent="0.25">
      <c r="A78" s="195"/>
      <c r="B78" s="127"/>
      <c r="C78" s="202"/>
      <c r="D78" s="203"/>
      <c r="E78" s="181"/>
      <c r="F78" s="135"/>
      <c r="G78" s="130"/>
      <c r="H78" s="181"/>
      <c r="I78" s="126" t="s">
        <v>70</v>
      </c>
      <c r="J78" s="127"/>
      <c r="K78" s="132" t="s">
        <v>72</v>
      </c>
      <c r="L78" s="126"/>
      <c r="M78" s="132" t="s">
        <v>73</v>
      </c>
      <c r="N78" s="126"/>
      <c r="O78" s="132" t="s">
        <v>91</v>
      </c>
      <c r="P78" s="126"/>
      <c r="Q78" s="132" t="s">
        <v>92</v>
      </c>
      <c r="R78" s="126"/>
      <c r="S78" s="132" t="s">
        <v>93</v>
      </c>
    </row>
    <row r="79" spans="1:19" s="112" customFormat="1" ht="12" customHeight="1" x14ac:dyDescent="0.25">
      <c r="A79" s="127"/>
      <c r="B79" s="127"/>
      <c r="C79" s="146" t="s">
        <v>50</v>
      </c>
      <c r="D79" s="146"/>
      <c r="E79" s="146" t="s">
        <v>51</v>
      </c>
      <c r="F79" s="146" t="s">
        <v>52</v>
      </c>
      <c r="G79" s="146" t="s">
        <v>25</v>
      </c>
      <c r="H79" s="146" t="s">
        <v>24</v>
      </c>
      <c r="I79" s="142"/>
      <c r="J79" s="143"/>
      <c r="K79" s="147"/>
      <c r="L79" s="147"/>
      <c r="M79" s="147"/>
      <c r="N79" s="147"/>
      <c r="O79" s="147"/>
      <c r="P79" s="147"/>
      <c r="Q79" s="147"/>
      <c r="R79" s="147"/>
      <c r="S79" s="147"/>
    </row>
    <row r="80" spans="1:19" s="112" customFormat="1" ht="25.05" customHeight="1" x14ac:dyDescent="0.25">
      <c r="A80" s="195" t="s">
        <v>74</v>
      </c>
      <c r="B80" s="127"/>
      <c r="C80" s="202"/>
      <c r="D80" s="203"/>
      <c r="E80" s="181"/>
      <c r="F80" s="181"/>
      <c r="G80" s="130"/>
      <c r="H80" s="181"/>
      <c r="I80" s="126" t="s">
        <v>1</v>
      </c>
      <c r="J80" s="127"/>
      <c r="K80" s="132" t="s">
        <v>63</v>
      </c>
      <c r="L80" s="126"/>
      <c r="M80" s="132" t="s">
        <v>64</v>
      </c>
      <c r="N80" s="126"/>
      <c r="O80" s="132" t="s">
        <v>94</v>
      </c>
      <c r="P80" s="126"/>
      <c r="Q80" s="132" t="s">
        <v>95</v>
      </c>
      <c r="R80" s="126"/>
      <c r="S80" s="132" t="s">
        <v>96</v>
      </c>
    </row>
    <row r="81" spans="1:19" s="112" customFormat="1" ht="6" customHeight="1" x14ac:dyDescent="0.25">
      <c r="A81" s="195"/>
      <c r="B81" s="127"/>
      <c r="C81" s="144"/>
      <c r="D81" s="144"/>
      <c r="E81" s="145"/>
      <c r="F81" s="145"/>
      <c r="G81" s="145"/>
      <c r="H81" s="145"/>
      <c r="I81" s="126"/>
      <c r="J81" s="127"/>
      <c r="K81" s="126"/>
      <c r="L81" s="126"/>
      <c r="M81" s="126"/>
      <c r="N81" s="126"/>
      <c r="O81" s="126"/>
      <c r="P81" s="126"/>
      <c r="Q81" s="126"/>
      <c r="R81" s="126"/>
      <c r="S81" s="126"/>
    </row>
    <row r="82" spans="1:19" s="112" customFormat="1" ht="25.05" customHeight="1" x14ac:dyDescent="0.25">
      <c r="A82" s="195"/>
      <c r="B82" s="127"/>
      <c r="C82" s="202"/>
      <c r="D82" s="203"/>
      <c r="E82" s="181"/>
      <c r="F82" s="135"/>
      <c r="G82" s="130"/>
      <c r="H82" s="181"/>
      <c r="I82" s="126" t="s">
        <v>65</v>
      </c>
      <c r="J82" s="127"/>
      <c r="K82" s="132" t="s">
        <v>68</v>
      </c>
      <c r="L82" s="126"/>
      <c r="M82" s="132" t="s">
        <v>69</v>
      </c>
      <c r="N82" s="126"/>
      <c r="O82" s="132" t="s">
        <v>88</v>
      </c>
      <c r="P82" s="126"/>
      <c r="Q82" s="132" t="s">
        <v>89</v>
      </c>
      <c r="R82" s="126"/>
      <c r="S82" s="132" t="s">
        <v>90</v>
      </c>
    </row>
    <row r="83" spans="1:19" s="112" customFormat="1" ht="6.75" customHeight="1" x14ac:dyDescent="0.25">
      <c r="A83" s="195"/>
      <c r="B83" s="127"/>
      <c r="C83" s="144"/>
      <c r="D83" s="144"/>
      <c r="E83" s="145"/>
      <c r="F83" s="145"/>
      <c r="G83" s="145"/>
      <c r="H83" s="145"/>
      <c r="I83" s="126"/>
      <c r="J83" s="127"/>
      <c r="K83" s="126"/>
      <c r="L83" s="126"/>
      <c r="M83" s="126"/>
      <c r="N83" s="126"/>
      <c r="O83" s="126"/>
      <c r="P83" s="126"/>
      <c r="Q83" s="126"/>
      <c r="R83" s="126"/>
      <c r="S83" s="126"/>
    </row>
    <row r="84" spans="1:19" s="112" customFormat="1" ht="24.75" customHeight="1" x14ac:dyDescent="0.25">
      <c r="A84" s="195"/>
      <c r="B84" s="127"/>
      <c r="C84" s="202"/>
      <c r="D84" s="203"/>
      <c r="E84" s="181"/>
      <c r="F84" s="135"/>
      <c r="G84" s="130"/>
      <c r="H84" s="181"/>
      <c r="I84" s="126" t="s">
        <v>70</v>
      </c>
      <c r="J84" s="127"/>
      <c r="K84" s="132" t="s">
        <v>72</v>
      </c>
      <c r="L84" s="126"/>
      <c r="M84" s="132" t="s">
        <v>73</v>
      </c>
      <c r="N84" s="126"/>
      <c r="O84" s="132" t="s">
        <v>91</v>
      </c>
      <c r="P84" s="126"/>
      <c r="Q84" s="132" t="s">
        <v>92</v>
      </c>
      <c r="R84" s="126"/>
      <c r="S84" s="132" t="s">
        <v>93</v>
      </c>
    </row>
    <row r="85" spans="1:19" s="109" customFormat="1" ht="28.5" customHeight="1" x14ac:dyDescent="0.25">
      <c r="A85" s="204" t="s">
        <v>81</v>
      </c>
      <c r="B85" s="204"/>
      <c r="C85" s="204"/>
      <c r="D85" s="204"/>
      <c r="E85" s="204"/>
      <c r="F85" s="204"/>
      <c r="G85" s="204"/>
      <c r="H85" s="204"/>
      <c r="I85" s="204"/>
      <c r="K85" s="116"/>
      <c r="M85" s="116"/>
      <c r="O85" s="116"/>
      <c r="Q85" s="116"/>
      <c r="S85" s="116"/>
    </row>
    <row r="86" spans="1:19" s="109" customFormat="1" ht="11.25" customHeight="1" x14ac:dyDescent="0.25">
      <c r="A86" s="204"/>
      <c r="B86" s="204"/>
      <c r="C86" s="204"/>
      <c r="D86" s="204"/>
      <c r="E86" s="204"/>
      <c r="F86" s="204"/>
      <c r="G86" s="204"/>
      <c r="H86" s="204"/>
      <c r="I86" s="204"/>
      <c r="K86" s="116"/>
      <c r="M86" s="116"/>
      <c r="O86" s="116"/>
      <c r="Q86" s="116"/>
      <c r="S86" s="116"/>
    </row>
    <row r="87" spans="1:19" s="109" customFormat="1" ht="11.25" customHeight="1" x14ac:dyDescent="0.25">
      <c r="A87" s="183"/>
      <c r="B87" s="183"/>
      <c r="C87" s="183"/>
      <c r="D87" s="183"/>
      <c r="E87" s="183"/>
      <c r="F87" s="183"/>
      <c r="G87" s="183"/>
      <c r="H87" s="183"/>
      <c r="I87" s="183"/>
      <c r="K87" s="116"/>
      <c r="M87" s="116"/>
      <c r="O87" s="116"/>
      <c r="Q87" s="116"/>
      <c r="S87" s="116"/>
    </row>
    <row r="88" spans="1:19" s="109" customFormat="1" ht="45" customHeight="1" x14ac:dyDescent="0.3">
      <c r="A88" s="117">
        <v>8</v>
      </c>
      <c r="C88" s="205" t="s">
        <v>99</v>
      </c>
      <c r="D88" s="205"/>
      <c r="E88" s="205"/>
      <c r="F88" s="205"/>
      <c r="G88" s="206" t="s">
        <v>55</v>
      </c>
      <c r="H88" s="206"/>
      <c r="I88" s="119" t="s">
        <v>56</v>
      </c>
      <c r="K88" s="116">
        <f>ROUND(IF($I88="1/2-time",K89,K90),0)</f>
        <v>0</v>
      </c>
      <c r="M88" s="116">
        <f>ROUND(IF(I88="1/2-time",M89,M90),0)</f>
        <v>0</v>
      </c>
      <c r="O88" s="116">
        <f>ROUND(IF($I$88="1/2-time",O89,O90),0)</f>
        <v>0</v>
      </c>
      <c r="Q88" s="116">
        <f>ROUND(IF($I$88="1/2-time",Q89,Q90),0)</f>
        <v>0</v>
      </c>
      <c r="S88" s="116">
        <f>ROUND(IF($I$88="1/2-time",S89,S90),0)</f>
        <v>0</v>
      </c>
    </row>
    <row r="89" spans="1:19" s="109" customFormat="1" ht="14.25" customHeight="1" x14ac:dyDescent="0.25">
      <c r="A89" s="109">
        <v>8</v>
      </c>
      <c r="C89" s="198" t="s">
        <v>57</v>
      </c>
      <c r="D89" s="198"/>
      <c r="E89" s="198"/>
      <c r="F89" s="198"/>
      <c r="G89" s="182"/>
      <c r="H89" s="182"/>
      <c r="I89" s="182" t="s">
        <v>58</v>
      </c>
      <c r="K89" s="116">
        <f>+C95*VLOOKUP(K95,$I$231:$Q$257,5,FALSE)+C97*VLOOKUP(K97,$I$231:$Q$257,5,FALSE)+C99*VLOOKUP(K99,$I$231:$Q$257,5,FALSE)+C101*VLOOKUP(K101,$I$231:$Q$257,9,FALSE)+C103*VLOOKUP(K103,$I$231:$Q$257,9,FALSE)+C105*VLOOKUP(K105,$I$231:$Q$257,9,FALSE)</f>
        <v>0</v>
      </c>
      <c r="L89" s="116"/>
      <c r="M89" s="116">
        <f>+E95*VLOOKUP(M95,$I$231:$Q$257,5,FALSE)+E97*VLOOKUP(M97,$I$231:$Q$257,5,FALSE)+E99*VLOOKUP(M99,$I$231:$Q$257,5,FALSE)+E101*VLOOKUP(M101,$I$231:$Q$257,9,FALSE)+E103*VLOOKUP(M103,$I$231:$Q$257,9,FALSE)+E105*VLOOKUP(M105,$I$231:$Q$257,9,FALSE)</f>
        <v>0</v>
      </c>
      <c r="N89" s="116"/>
      <c r="O89" s="116">
        <f>+F95*VLOOKUP(O95,$I$231:$Q$257,5,FALSE)+F97*VLOOKUP(O97,$I$231:$Q$257,5,FALSE)+F99*VLOOKUP(O99,$I$231:$Q$257,5,FALSE)+F101*VLOOKUP(O101,$I$231:$Q$257,9,FALSE)+F103*VLOOKUP(O103,$I$231:$Q$257,9,FALSE)+F105*VLOOKUP(O105,$I$231:$Q$257,9,FALSE)</f>
        <v>0</v>
      </c>
      <c r="P89" s="116"/>
      <c r="Q89" s="116">
        <f>+G95*VLOOKUP(Q95,$I$231:$Q$257,5,FALSE)+G97*VLOOKUP(Q97,$I$231:$Q$257,5,FALSE)+G99*VLOOKUP(Q99,$I$231:$Q$257,5,FALSE)+G101*VLOOKUP(Q101,$I$231:$Q$257,9,FALSE)+G103*VLOOKUP(Q103,$I$231:$Q$257,9,FALSE)+G105*VLOOKUP(Q105,$I$231:$Q$257,9,FALSE)</f>
        <v>0</v>
      </c>
      <c r="R89" s="116"/>
      <c r="S89" s="116">
        <f>+H95*VLOOKUP(S95,$I$231:$Q$257,5,FALSE)+H97*VLOOKUP(S97,$I$231:$Q$257,5,FALSE)+H99*VLOOKUP(S99,$I$231:$Q$257,5,FALSE)+H101*VLOOKUP(S101,$I$231:$Q$257,9,FALSE)+H103*VLOOKUP(S103,$I$231:$Q$257,9,FALSE)+H105*VLOOKUP(S105,$I$231:$Q$257,9,FALSE)</f>
        <v>0</v>
      </c>
    </row>
    <row r="90" spans="1:19" s="109" customFormat="1" ht="21.75" customHeight="1" x14ac:dyDescent="0.25">
      <c r="A90" s="109">
        <v>8</v>
      </c>
      <c r="C90" s="198" t="s">
        <v>57</v>
      </c>
      <c r="D90" s="198"/>
      <c r="E90" s="198"/>
      <c r="F90" s="198"/>
      <c r="G90" s="182"/>
      <c r="H90" s="182"/>
      <c r="I90" s="182" t="s">
        <v>59</v>
      </c>
      <c r="K90" s="116">
        <f>+C95*VLOOKUP(K95,$I$231:$Q$257,3,FALSE)+C97*VLOOKUP(K97,$I$231:$Q$257,3,FALSE)+C99*VLOOKUP(K99,$I$231:$Q$257,3,FALSE)+C101*VLOOKUP(K101,$I$231:$Q$257,7,FALSE)+C103*VLOOKUP(K103,$I$231:$Q$257,7,FALSE)+C105*VLOOKUP(K105,$I$231:$Q$257,7,FALSE)</f>
        <v>0</v>
      </c>
      <c r="M90" s="116">
        <f>+E95*VLOOKUP(M95,$I$201:$Q$227,3,FALSE)+E97*VLOOKUP(M97,$I$201:$Q$227,3,FALSE)+E99*VLOOKUP(M99,$I$201:$Q$227,3,FALSE)+E101*VLOOKUP(M101,$I$201:$Q$227,7,FALSE)+E103*VLOOKUP(M103,$I$201:$Q$227,7,FALSE)+E105*VLOOKUP(M105,$I$201:$Q$227,7,FALSE)</f>
        <v>0</v>
      </c>
      <c r="O90" s="116">
        <f>+F95*VLOOKUP(O95,$I$231:$Q$257,3,FALSE)+F97*VLOOKUP(O97,$I$231:$Q$257,3,FALSE)+F99*VLOOKUP(O99,$I$231:$Q$257,3,FALSE)+F101*VLOOKUP(O101,$I$231:$Q$257,7,FALSE)+F103*VLOOKUP(O103,$I$231:$Q$257,7,FALSE)+F105*VLOOKUP(O105,$I$231:$Q$257,7,FALSE)</f>
        <v>0</v>
      </c>
      <c r="Q90" s="116">
        <f>+G95*VLOOKUP(Q95,$I$231:$Q$257,3,FALSE)+G97*VLOOKUP(Q97,$I$231:$Q$257,3,FALSE)+G99*VLOOKUP(Q99,$I$231:$Q$257,3,FALSE)+G101*VLOOKUP(Q101,$I$231:$Q$257,7,FALSE)+G103*VLOOKUP(Q103,$I$231:$Q$257,7,FALSE)+G105*VLOOKUP(Q105,$I$231:$Q$257,7,FALSE)</f>
        <v>0</v>
      </c>
      <c r="S90" s="116">
        <f>+H95*VLOOKUP(S95,$I$231:$Q$257,3,FALSE)+H97*VLOOKUP(S97,$I$231:$Q$257,3,FALSE)+H99*VLOOKUP(S99,$I$231:$Q$257,3,FALSE)+H101*VLOOKUP(S101,$I$231:$Q$257,7,FALSE)+H103*VLOOKUP(S103,$I$231:$Q$257,7,FALSE)+H105*VLOOKUP(S105,$I$231:$Q$257,7,FALSE)</f>
        <v>0</v>
      </c>
    </row>
    <row r="91" spans="1:19" s="109" customFormat="1" ht="6" customHeight="1" x14ac:dyDescent="0.25">
      <c r="C91" s="120"/>
      <c r="D91" s="120"/>
      <c r="E91" s="120"/>
      <c r="F91" s="120"/>
      <c r="G91" s="120"/>
      <c r="H91" s="120"/>
      <c r="I91" s="121"/>
      <c r="J91" s="122"/>
      <c r="K91" s="122"/>
      <c r="L91" s="122"/>
      <c r="M91" s="122"/>
      <c r="N91" s="122"/>
      <c r="O91" s="122"/>
      <c r="P91" s="122"/>
      <c r="Q91" s="122"/>
      <c r="R91" s="122"/>
      <c r="S91" s="122"/>
    </row>
    <row r="92" spans="1:19" s="112" customFormat="1" ht="6" customHeight="1" x14ac:dyDescent="0.25">
      <c r="A92" s="123"/>
      <c r="C92" s="124"/>
      <c r="D92" s="124"/>
      <c r="E92" s="124"/>
      <c r="F92" s="125"/>
      <c r="G92" s="125"/>
      <c r="H92" s="124"/>
      <c r="I92" s="126"/>
      <c r="J92" s="127"/>
      <c r="K92" s="126"/>
      <c r="L92" s="126"/>
      <c r="M92" s="126"/>
      <c r="N92" s="126"/>
      <c r="O92" s="126"/>
      <c r="P92" s="126"/>
      <c r="Q92" s="126"/>
      <c r="R92" s="126"/>
      <c r="S92" s="126"/>
    </row>
    <row r="93" spans="1:19" s="112" customFormat="1" ht="25.05" customHeight="1" x14ac:dyDescent="0.25">
      <c r="A93" s="141"/>
      <c r="B93" s="127"/>
      <c r="C93" s="199" t="s">
        <v>100</v>
      </c>
      <c r="D93" s="200"/>
      <c r="E93" s="200"/>
      <c r="F93" s="200"/>
      <c r="G93" s="200"/>
      <c r="H93" s="201"/>
      <c r="I93" s="126"/>
      <c r="J93" s="127"/>
      <c r="K93" s="116"/>
      <c r="L93" s="126"/>
      <c r="M93" s="116"/>
      <c r="N93" s="140"/>
      <c r="O93" s="116"/>
      <c r="P93" s="140"/>
      <c r="Q93" s="116"/>
      <c r="R93" s="140"/>
      <c r="S93" s="116"/>
    </row>
    <row r="94" spans="1:19" s="112" customFormat="1" ht="12" customHeight="1" x14ac:dyDescent="0.25">
      <c r="A94" s="127"/>
      <c r="B94" s="127"/>
      <c r="C94" s="142" t="s">
        <v>50</v>
      </c>
      <c r="D94" s="142"/>
      <c r="E94" s="142" t="s">
        <v>51</v>
      </c>
      <c r="F94" s="142" t="s">
        <v>52</v>
      </c>
      <c r="G94" s="142" t="s">
        <v>25</v>
      </c>
      <c r="H94" s="142" t="s">
        <v>24</v>
      </c>
      <c r="I94" s="142"/>
      <c r="J94" s="143"/>
      <c r="K94" s="143"/>
      <c r="L94" s="143"/>
      <c r="M94" s="143"/>
      <c r="N94" s="143"/>
      <c r="O94" s="143"/>
      <c r="P94" s="143"/>
      <c r="Q94" s="143"/>
      <c r="R94" s="143"/>
      <c r="S94" s="143"/>
    </row>
    <row r="95" spans="1:19" s="112" customFormat="1" ht="25.05" customHeight="1" x14ac:dyDescent="0.25">
      <c r="A95" s="195" t="s">
        <v>61</v>
      </c>
      <c r="B95" s="127"/>
      <c r="C95" s="202"/>
      <c r="D95" s="203"/>
      <c r="E95" s="181"/>
      <c r="F95" s="181"/>
      <c r="G95" s="130"/>
      <c r="H95" s="181"/>
      <c r="I95" s="126" t="s">
        <v>1</v>
      </c>
      <c r="J95" s="127"/>
      <c r="K95" s="132" t="s">
        <v>63</v>
      </c>
      <c r="L95" s="126"/>
      <c r="M95" s="132" t="s">
        <v>64</v>
      </c>
      <c r="N95" s="126"/>
      <c r="O95" s="132" t="s">
        <v>94</v>
      </c>
      <c r="P95" s="126"/>
      <c r="Q95" s="132" t="s">
        <v>95</v>
      </c>
      <c r="R95" s="126"/>
      <c r="S95" s="132" t="s">
        <v>96</v>
      </c>
    </row>
    <row r="96" spans="1:19" s="112" customFormat="1" ht="6" customHeight="1" x14ac:dyDescent="0.25">
      <c r="A96" s="196"/>
      <c r="B96" s="127"/>
      <c r="C96" s="144"/>
      <c r="D96" s="144"/>
      <c r="E96" s="145"/>
      <c r="F96" s="145"/>
      <c r="G96" s="145"/>
      <c r="H96" s="145"/>
      <c r="I96" s="126"/>
      <c r="J96" s="127"/>
      <c r="K96" s="126"/>
      <c r="L96" s="126"/>
      <c r="M96" s="126"/>
      <c r="N96" s="126"/>
      <c r="O96" s="126"/>
      <c r="P96" s="126"/>
      <c r="Q96" s="126"/>
      <c r="R96" s="126"/>
      <c r="S96" s="126"/>
    </row>
    <row r="97" spans="1:19" s="112" customFormat="1" ht="25.05" customHeight="1" x14ac:dyDescent="0.25">
      <c r="A97" s="196"/>
      <c r="B97" s="127"/>
      <c r="C97" s="197"/>
      <c r="D97" s="197"/>
      <c r="E97" s="181"/>
      <c r="F97" s="135"/>
      <c r="G97" s="130"/>
      <c r="H97" s="181"/>
      <c r="I97" s="126" t="s">
        <v>65</v>
      </c>
      <c r="J97" s="127"/>
      <c r="K97" s="132" t="s">
        <v>68</v>
      </c>
      <c r="L97" s="126"/>
      <c r="M97" s="132" t="s">
        <v>69</v>
      </c>
      <c r="N97" s="126"/>
      <c r="O97" s="132" t="s">
        <v>88</v>
      </c>
      <c r="P97" s="126"/>
      <c r="Q97" s="132" t="s">
        <v>89</v>
      </c>
      <c r="R97" s="126"/>
      <c r="S97" s="132" t="s">
        <v>90</v>
      </c>
    </row>
    <row r="98" spans="1:19" s="112" customFormat="1" ht="6" customHeight="1" x14ac:dyDescent="0.25">
      <c r="A98" s="196"/>
      <c r="B98" s="127"/>
      <c r="C98" s="144"/>
      <c r="D98" s="144"/>
      <c r="E98" s="145"/>
      <c r="F98" s="145"/>
      <c r="G98" s="145"/>
      <c r="H98" s="145"/>
      <c r="I98" s="126"/>
      <c r="J98" s="127"/>
      <c r="K98" s="126"/>
      <c r="L98" s="126"/>
      <c r="M98" s="126"/>
      <c r="N98" s="126"/>
      <c r="O98" s="126"/>
      <c r="P98" s="126"/>
      <c r="Q98" s="126"/>
      <c r="R98" s="126"/>
      <c r="S98" s="126"/>
    </row>
    <row r="99" spans="1:19" s="112" customFormat="1" ht="25.05" customHeight="1" x14ac:dyDescent="0.25">
      <c r="A99" s="196"/>
      <c r="B99" s="127"/>
      <c r="C99" s="197"/>
      <c r="D99" s="197"/>
      <c r="E99" s="181"/>
      <c r="F99" s="135"/>
      <c r="G99" s="130"/>
      <c r="H99" s="181"/>
      <c r="I99" s="126" t="s">
        <v>70</v>
      </c>
      <c r="J99" s="127"/>
      <c r="K99" s="132" t="s">
        <v>72</v>
      </c>
      <c r="L99" s="126"/>
      <c r="M99" s="132" t="s">
        <v>73</v>
      </c>
      <c r="N99" s="126"/>
      <c r="O99" s="132" t="s">
        <v>91</v>
      </c>
      <c r="P99" s="126"/>
      <c r="Q99" s="132" t="s">
        <v>92</v>
      </c>
      <c r="R99" s="126"/>
      <c r="S99" s="132" t="s">
        <v>93</v>
      </c>
    </row>
    <row r="100" spans="1:19" s="112" customFormat="1" ht="12" customHeight="1" x14ac:dyDescent="0.25">
      <c r="A100" s="127"/>
      <c r="B100" s="127"/>
      <c r="C100" s="146" t="s">
        <v>50</v>
      </c>
      <c r="D100" s="146"/>
      <c r="E100" s="146" t="s">
        <v>51</v>
      </c>
      <c r="F100" s="146" t="s">
        <v>52</v>
      </c>
      <c r="G100" s="146" t="s">
        <v>25</v>
      </c>
      <c r="H100" s="146" t="s">
        <v>24</v>
      </c>
      <c r="I100" s="142"/>
      <c r="J100" s="143"/>
      <c r="K100" s="147"/>
      <c r="L100" s="147"/>
      <c r="M100" s="147"/>
      <c r="N100" s="147"/>
      <c r="O100" s="147"/>
      <c r="P100" s="147"/>
      <c r="Q100" s="147"/>
      <c r="R100" s="147"/>
      <c r="S100" s="147"/>
    </row>
    <row r="101" spans="1:19" s="112" customFormat="1" ht="25.05" customHeight="1" x14ac:dyDescent="0.25">
      <c r="A101" s="195" t="s">
        <v>74</v>
      </c>
      <c r="B101" s="127"/>
      <c r="C101" s="197"/>
      <c r="D101" s="197"/>
      <c r="E101" s="181"/>
      <c r="F101" s="181"/>
      <c r="G101" s="130"/>
      <c r="H101" s="181"/>
      <c r="I101" s="126" t="s">
        <v>1</v>
      </c>
      <c r="J101" s="127"/>
      <c r="K101" s="132" t="s">
        <v>63</v>
      </c>
      <c r="L101" s="126"/>
      <c r="M101" s="132" t="s">
        <v>64</v>
      </c>
      <c r="N101" s="126"/>
      <c r="O101" s="132" t="s">
        <v>94</v>
      </c>
      <c r="P101" s="126"/>
      <c r="Q101" s="132" t="s">
        <v>95</v>
      </c>
      <c r="R101" s="126"/>
      <c r="S101" s="132" t="s">
        <v>96</v>
      </c>
    </row>
    <row r="102" spans="1:19" s="112" customFormat="1" ht="6" customHeight="1" x14ac:dyDescent="0.25">
      <c r="A102" s="196"/>
      <c r="B102" s="127"/>
      <c r="C102" s="144"/>
      <c r="D102" s="144"/>
      <c r="E102" s="145"/>
      <c r="F102" s="145"/>
      <c r="G102" s="145"/>
      <c r="H102" s="145"/>
      <c r="I102" s="126"/>
      <c r="J102" s="127"/>
      <c r="K102" s="126"/>
      <c r="L102" s="126"/>
      <c r="M102" s="126"/>
      <c r="N102" s="126"/>
      <c r="O102" s="126"/>
      <c r="P102" s="126"/>
      <c r="Q102" s="126"/>
      <c r="R102" s="126"/>
      <c r="S102" s="126"/>
    </row>
    <row r="103" spans="1:19" s="112" customFormat="1" ht="25.05" customHeight="1" x14ac:dyDescent="0.25">
      <c r="A103" s="196"/>
      <c r="B103" s="127"/>
      <c r="C103" s="197"/>
      <c r="D103" s="197"/>
      <c r="E103" s="181"/>
      <c r="F103" s="135"/>
      <c r="G103" s="130"/>
      <c r="H103" s="181"/>
      <c r="I103" s="126" t="s">
        <v>65</v>
      </c>
      <c r="J103" s="127"/>
      <c r="K103" s="132" t="s">
        <v>68</v>
      </c>
      <c r="L103" s="126"/>
      <c r="M103" s="132" t="s">
        <v>69</v>
      </c>
      <c r="N103" s="126"/>
      <c r="O103" s="132" t="s">
        <v>88</v>
      </c>
      <c r="P103" s="126"/>
      <c r="Q103" s="132" t="s">
        <v>89</v>
      </c>
      <c r="R103" s="126"/>
      <c r="S103" s="132" t="s">
        <v>90</v>
      </c>
    </row>
    <row r="104" spans="1:19" s="112" customFormat="1" ht="6.75" customHeight="1" x14ac:dyDescent="0.25">
      <c r="A104" s="196"/>
      <c r="B104" s="127"/>
      <c r="C104" s="144"/>
      <c r="D104" s="144"/>
      <c r="E104" s="145"/>
      <c r="F104" s="145"/>
      <c r="G104" s="145"/>
      <c r="H104" s="145"/>
      <c r="I104" s="126"/>
      <c r="J104" s="127"/>
      <c r="K104" s="126"/>
      <c r="L104" s="126"/>
      <c r="M104" s="126"/>
      <c r="N104" s="126"/>
      <c r="O104" s="126"/>
      <c r="P104" s="126"/>
      <c r="Q104" s="126"/>
      <c r="R104" s="126"/>
      <c r="S104" s="126"/>
    </row>
    <row r="105" spans="1:19" s="112" customFormat="1" ht="24.75" customHeight="1" x14ac:dyDescent="0.25">
      <c r="A105" s="196"/>
      <c r="B105" s="127"/>
      <c r="C105" s="197"/>
      <c r="D105" s="197"/>
      <c r="E105" s="181"/>
      <c r="F105" s="135"/>
      <c r="G105" s="130"/>
      <c r="H105" s="181"/>
      <c r="I105" s="126" t="s">
        <v>70</v>
      </c>
      <c r="J105" s="127"/>
      <c r="K105" s="132" t="s">
        <v>72</v>
      </c>
      <c r="L105" s="126"/>
      <c r="M105" s="132" t="s">
        <v>73</v>
      </c>
      <c r="N105" s="126"/>
      <c r="O105" s="132" t="s">
        <v>91</v>
      </c>
      <c r="P105" s="126"/>
      <c r="Q105" s="132" t="s">
        <v>92</v>
      </c>
      <c r="R105" s="126"/>
      <c r="S105" s="132" t="s">
        <v>93</v>
      </c>
    </row>
    <row r="106" spans="1:19" s="109" customFormat="1" ht="28.5" customHeight="1" x14ac:dyDescent="0.25">
      <c r="A106" s="162"/>
      <c r="B106" s="162"/>
      <c r="C106" s="162"/>
      <c r="D106" s="162"/>
      <c r="E106" s="162"/>
      <c r="F106" s="162"/>
      <c r="G106" s="162"/>
      <c r="H106" s="162"/>
      <c r="I106" s="162"/>
      <c r="J106" s="163"/>
      <c r="K106" s="164"/>
      <c r="M106" s="116"/>
      <c r="O106" s="116"/>
      <c r="Q106" s="116"/>
      <c r="S106" s="116"/>
    </row>
    <row r="107" spans="1:19" s="109" customFormat="1" ht="15.75" hidden="1" customHeight="1" x14ac:dyDescent="0.25">
      <c r="C107" s="150"/>
      <c r="D107" s="150"/>
      <c r="E107" s="150"/>
      <c r="F107" s="150"/>
      <c r="G107" s="150"/>
      <c r="H107" s="150"/>
      <c r="I107" s="150"/>
      <c r="K107" s="116" t="s">
        <v>82</v>
      </c>
      <c r="M107" s="116" t="s">
        <v>83</v>
      </c>
      <c r="O107" s="116" t="s">
        <v>84</v>
      </c>
      <c r="Q107" s="116" t="s">
        <v>85</v>
      </c>
      <c r="S107" s="116" t="s">
        <v>86</v>
      </c>
    </row>
    <row r="108" spans="1:19" s="109" customFormat="1" ht="12" hidden="1" customHeight="1" x14ac:dyDescent="0.25">
      <c r="M108" s="116"/>
      <c r="O108" s="116"/>
      <c r="Q108" s="116"/>
      <c r="S108" s="109">
        <v>1.042</v>
      </c>
    </row>
    <row r="109" spans="1:19" s="109" customFormat="1" ht="12.75" hidden="1" customHeight="1" x14ac:dyDescent="0.25">
      <c r="C109" s="151"/>
      <c r="D109" s="151"/>
      <c r="E109" s="151"/>
      <c r="F109" s="151"/>
      <c r="G109" s="151"/>
      <c r="H109" s="151"/>
      <c r="I109" s="131" t="s">
        <v>102</v>
      </c>
      <c r="J109" s="152"/>
      <c r="M109" s="116"/>
      <c r="O109" s="116"/>
      <c r="Q109" s="116"/>
      <c r="S109" s="165" t="s">
        <v>87</v>
      </c>
    </row>
    <row r="110" spans="1:19" s="109" customFormat="1" ht="12.75" hidden="1" customHeight="1" x14ac:dyDescent="0.3">
      <c r="C110" s="153"/>
      <c r="D110" s="153"/>
      <c r="E110" s="153"/>
      <c r="F110" s="153"/>
      <c r="G110" s="153"/>
      <c r="H110" s="153"/>
      <c r="I110" s="131"/>
      <c r="J110" s="152"/>
      <c r="M110" s="116"/>
      <c r="O110" s="116"/>
      <c r="Q110" s="116"/>
      <c r="R110" s="165"/>
      <c r="S110" s="165" t="s">
        <v>56</v>
      </c>
    </row>
    <row r="111" spans="1:19" s="109" customFormat="1" ht="12.75" hidden="1" customHeight="1" x14ac:dyDescent="0.25">
      <c r="C111" s="150"/>
      <c r="D111" s="150"/>
      <c r="E111" s="150"/>
      <c r="F111" s="150"/>
      <c r="G111" s="150"/>
      <c r="H111" s="150"/>
      <c r="I111" s="166" t="s">
        <v>67</v>
      </c>
      <c r="J111" s="167"/>
      <c r="K111" s="168">
        <v>1219.75</v>
      </c>
      <c r="L111" s="167"/>
      <c r="M111" s="168">
        <v>2439.5</v>
      </c>
      <c r="N111" s="167"/>
      <c r="O111" s="168">
        <v>2439.5</v>
      </c>
      <c r="P111" s="167"/>
      <c r="Q111" s="168">
        <v>4879</v>
      </c>
      <c r="S111" s="116"/>
    </row>
    <row r="112" spans="1:19" s="109" customFormat="1" ht="12.75" hidden="1" customHeight="1" x14ac:dyDescent="0.25">
      <c r="C112" s="151"/>
      <c r="D112" s="151"/>
      <c r="E112" s="151"/>
      <c r="F112" s="151"/>
      <c r="G112" s="151"/>
      <c r="H112" s="151"/>
      <c r="I112" s="166" t="s">
        <v>68</v>
      </c>
      <c r="J112" s="167"/>
      <c r="K112" s="169">
        <v>1270.9795000000001</v>
      </c>
      <c r="L112" s="169"/>
      <c r="M112" s="169">
        <v>2541.9590000000003</v>
      </c>
      <c r="N112" s="169"/>
      <c r="O112" s="169">
        <v>2541.9590000000003</v>
      </c>
      <c r="P112" s="169"/>
      <c r="Q112" s="169">
        <v>5083.9180000000006</v>
      </c>
      <c r="S112" s="116"/>
    </row>
    <row r="113" spans="3:19" s="109" customFormat="1" ht="12.75" hidden="1" customHeight="1" x14ac:dyDescent="0.25">
      <c r="C113" s="150"/>
      <c r="D113" s="150"/>
      <c r="E113" s="150"/>
      <c r="F113" s="150"/>
      <c r="G113" s="150"/>
      <c r="H113" s="150"/>
      <c r="I113" s="166" t="s">
        <v>69</v>
      </c>
      <c r="J113" s="167"/>
      <c r="K113" s="169">
        <v>1324.3606390000002</v>
      </c>
      <c r="L113" s="167"/>
      <c r="M113" s="169">
        <v>2648.7212780000004</v>
      </c>
      <c r="N113" s="167"/>
      <c r="O113" s="169">
        <v>2648.7212780000004</v>
      </c>
      <c r="P113" s="167"/>
      <c r="Q113" s="169">
        <v>5297.4425560000009</v>
      </c>
      <c r="S113" s="116"/>
    </row>
    <row r="114" spans="3:19" s="109" customFormat="1" ht="12.75" hidden="1" customHeight="1" x14ac:dyDescent="0.25">
      <c r="C114" s="150"/>
      <c r="D114" s="150"/>
      <c r="E114" s="150"/>
      <c r="F114" s="150"/>
      <c r="G114" s="150"/>
      <c r="H114" s="150"/>
      <c r="I114" s="166" t="s">
        <v>88</v>
      </c>
      <c r="J114" s="167"/>
      <c r="K114" s="169">
        <v>1379.9837858380004</v>
      </c>
      <c r="L114" s="167"/>
      <c r="M114" s="169">
        <v>2759.9675716760007</v>
      </c>
      <c r="N114" s="167"/>
      <c r="O114" s="169">
        <v>2759.9675716760007</v>
      </c>
      <c r="P114" s="167"/>
      <c r="Q114" s="169">
        <v>5519.9351433520014</v>
      </c>
      <c r="S114" s="116"/>
    </row>
    <row r="115" spans="3:19" s="109" customFormat="1" ht="12.75" hidden="1" customHeight="1" x14ac:dyDescent="0.25">
      <c r="C115" s="150"/>
      <c r="D115" s="150"/>
      <c r="E115" s="150"/>
      <c r="F115" s="150"/>
      <c r="G115" s="150"/>
      <c r="H115" s="150"/>
      <c r="I115" s="166" t="s">
        <v>89</v>
      </c>
      <c r="J115" s="167"/>
      <c r="K115" s="169">
        <v>1437.9431048431964</v>
      </c>
      <c r="L115" s="167"/>
      <c r="M115" s="169">
        <v>2875.8862096863927</v>
      </c>
      <c r="N115" s="167"/>
      <c r="O115" s="169">
        <v>2875.8862096863927</v>
      </c>
      <c r="P115" s="167"/>
      <c r="Q115" s="169">
        <v>5751.7724193727854</v>
      </c>
      <c r="S115" s="116"/>
    </row>
    <row r="116" spans="3:19" s="109" customFormat="1" ht="12.75" hidden="1" customHeight="1" x14ac:dyDescent="0.25">
      <c r="C116" s="150"/>
      <c r="D116" s="150"/>
      <c r="E116" s="150"/>
      <c r="F116" s="150"/>
      <c r="G116" s="150"/>
      <c r="H116" s="150"/>
      <c r="I116" s="166" t="s">
        <v>90</v>
      </c>
      <c r="J116" s="167"/>
      <c r="K116" s="169">
        <v>1498.3367152466108</v>
      </c>
      <c r="L116" s="167"/>
      <c r="M116" s="169">
        <v>2996.6734304932215</v>
      </c>
      <c r="N116" s="167"/>
      <c r="O116" s="169">
        <v>2996.6734304932215</v>
      </c>
      <c r="P116" s="167"/>
      <c r="Q116" s="169">
        <v>5993.3468609864431</v>
      </c>
      <c r="S116" s="116"/>
    </row>
    <row r="117" spans="3:19" s="109" customFormat="1" ht="12.75" hidden="1" customHeight="1" x14ac:dyDescent="0.25">
      <c r="C117" s="150"/>
      <c r="D117" s="150"/>
      <c r="E117" s="150"/>
      <c r="F117" s="150"/>
      <c r="G117" s="150"/>
      <c r="H117" s="150"/>
      <c r="I117" s="166" t="s">
        <v>103</v>
      </c>
      <c r="J117" s="167"/>
      <c r="K117" s="169">
        <v>1561.2668572869684</v>
      </c>
      <c r="L117" s="167"/>
      <c r="M117" s="169">
        <v>3122.5337145739368</v>
      </c>
      <c r="N117" s="167"/>
      <c r="O117" s="169">
        <v>3122.5337145739368</v>
      </c>
      <c r="P117" s="167"/>
      <c r="Q117" s="169">
        <v>6245.0674291478736</v>
      </c>
      <c r="S117" s="116"/>
    </row>
    <row r="118" spans="3:19" s="109" customFormat="1" ht="12.75" hidden="1" customHeight="1" x14ac:dyDescent="0.25">
      <c r="C118" s="150"/>
      <c r="D118" s="150"/>
      <c r="E118" s="150"/>
      <c r="F118" s="150"/>
      <c r="G118" s="150"/>
      <c r="H118" s="150"/>
      <c r="I118" s="166" t="s">
        <v>112</v>
      </c>
      <c r="J118" s="167"/>
      <c r="K118" s="169">
        <v>1626.8400652930211</v>
      </c>
      <c r="L118" s="167"/>
      <c r="M118" s="169">
        <v>3253.6801305860422</v>
      </c>
      <c r="N118" s="167"/>
      <c r="O118" s="169">
        <v>3253.6801305860422</v>
      </c>
      <c r="P118" s="167"/>
      <c r="Q118" s="169">
        <v>6507.3602611720844</v>
      </c>
      <c r="S118" s="116"/>
    </row>
    <row r="119" spans="3:19" s="109" customFormat="1" ht="12.75" hidden="1" customHeight="1" x14ac:dyDescent="0.25">
      <c r="C119" s="150"/>
      <c r="D119" s="150"/>
      <c r="E119" s="150"/>
      <c r="F119" s="150"/>
      <c r="G119" s="150"/>
      <c r="H119" s="150"/>
      <c r="I119" s="166"/>
      <c r="J119" s="170"/>
      <c r="K119" s="171"/>
      <c r="L119" s="167"/>
      <c r="M119" s="171"/>
      <c r="N119" s="167"/>
      <c r="O119" s="171"/>
      <c r="P119" s="167"/>
      <c r="Q119" s="171"/>
      <c r="S119" s="116"/>
    </row>
    <row r="120" spans="3:19" s="109" customFormat="1" ht="12.75" hidden="1" customHeight="1" x14ac:dyDescent="0.25">
      <c r="C120" s="150"/>
      <c r="D120" s="150"/>
      <c r="E120" s="150"/>
      <c r="F120" s="150"/>
      <c r="G120" s="150"/>
      <c r="H120" s="150"/>
      <c r="I120" s="166" t="s">
        <v>72</v>
      </c>
      <c r="J120" s="170"/>
      <c r="K120" s="172">
        <v>1219.75</v>
      </c>
      <c r="L120" s="167"/>
      <c r="M120" s="172">
        <v>2439.5</v>
      </c>
      <c r="N120" s="167"/>
      <c r="O120" s="172">
        <v>2439.5</v>
      </c>
      <c r="P120" s="167"/>
      <c r="Q120" s="172">
        <v>4879</v>
      </c>
      <c r="S120" s="116"/>
    </row>
    <row r="121" spans="3:19" s="109" customFormat="1" ht="12.75" hidden="1" customHeight="1" x14ac:dyDescent="0.25">
      <c r="C121" s="151"/>
      <c r="D121" s="151"/>
      <c r="E121" s="151"/>
      <c r="F121" s="151"/>
      <c r="G121" s="151"/>
      <c r="H121" s="151"/>
      <c r="I121" s="166" t="s">
        <v>73</v>
      </c>
      <c r="J121" s="167"/>
      <c r="K121" s="169">
        <v>1270.9795000000001</v>
      </c>
      <c r="L121" s="167"/>
      <c r="M121" s="169">
        <v>2541.9590000000003</v>
      </c>
      <c r="N121" s="167"/>
      <c r="O121" s="169">
        <v>2541.9590000000003</v>
      </c>
      <c r="P121" s="167"/>
      <c r="Q121" s="169">
        <v>5083.9180000000006</v>
      </c>
      <c r="S121" s="116"/>
    </row>
    <row r="122" spans="3:19" s="109" customFormat="1" ht="12.75" hidden="1" customHeight="1" x14ac:dyDescent="0.25">
      <c r="C122" s="150"/>
      <c r="D122" s="154"/>
      <c r="E122" s="150"/>
      <c r="F122" s="150"/>
      <c r="G122" s="150"/>
      <c r="H122" s="150"/>
      <c r="I122" s="166" t="s">
        <v>91</v>
      </c>
      <c r="J122" s="167"/>
      <c r="K122" s="169">
        <v>1324.3606390000002</v>
      </c>
      <c r="L122" s="167"/>
      <c r="M122" s="169">
        <v>2648.7212780000004</v>
      </c>
      <c r="N122" s="167"/>
      <c r="O122" s="169">
        <v>2648.7212780000004</v>
      </c>
      <c r="P122" s="167"/>
      <c r="Q122" s="169">
        <v>5297.4425560000009</v>
      </c>
      <c r="S122" s="116"/>
    </row>
    <row r="123" spans="3:19" s="109" customFormat="1" ht="12.75" hidden="1" customHeight="1" x14ac:dyDescent="0.25">
      <c r="C123" s="151"/>
      <c r="D123" s="151"/>
      <c r="E123" s="151"/>
      <c r="F123" s="151"/>
      <c r="G123" s="151"/>
      <c r="H123" s="151"/>
      <c r="I123" s="166" t="s">
        <v>92</v>
      </c>
      <c r="J123" s="167"/>
      <c r="K123" s="169">
        <v>1379.9837858380004</v>
      </c>
      <c r="L123" s="167"/>
      <c r="M123" s="169">
        <v>2759.9675716760007</v>
      </c>
      <c r="N123" s="167"/>
      <c r="O123" s="169">
        <v>2759.9675716760007</v>
      </c>
      <c r="P123" s="167"/>
      <c r="Q123" s="169">
        <v>5519.9351433520014</v>
      </c>
      <c r="S123" s="116"/>
    </row>
    <row r="124" spans="3:19" s="109" customFormat="1" ht="12.75" hidden="1" customHeight="1" x14ac:dyDescent="0.25">
      <c r="C124" s="151"/>
      <c r="D124" s="151"/>
      <c r="E124" s="151"/>
      <c r="F124" s="151"/>
      <c r="G124" s="151"/>
      <c r="H124" s="151"/>
      <c r="I124" s="166" t="s">
        <v>93</v>
      </c>
      <c r="J124" s="167"/>
      <c r="K124" s="169">
        <v>1437.9431048431964</v>
      </c>
      <c r="L124" s="173"/>
      <c r="M124" s="169">
        <v>2875.8862096863927</v>
      </c>
      <c r="N124" s="173"/>
      <c r="O124" s="169">
        <v>2875.8862096863927</v>
      </c>
      <c r="P124" s="173"/>
      <c r="Q124" s="169">
        <v>5751.7724193727854</v>
      </c>
      <c r="S124" s="116"/>
    </row>
    <row r="125" spans="3:19" s="109" customFormat="1" ht="12.75" hidden="1" customHeight="1" x14ac:dyDescent="0.25">
      <c r="C125" s="151"/>
      <c r="D125" s="151"/>
      <c r="E125" s="151"/>
      <c r="F125" s="151"/>
      <c r="G125" s="151"/>
      <c r="H125" s="151"/>
      <c r="I125" s="166" t="s">
        <v>104</v>
      </c>
      <c r="J125" s="167"/>
      <c r="K125" s="169">
        <v>1498.3367152466108</v>
      </c>
      <c r="L125" s="173"/>
      <c r="M125" s="169">
        <v>2996.6734304932215</v>
      </c>
      <c r="N125" s="173"/>
      <c r="O125" s="169">
        <v>2996.6734304932215</v>
      </c>
      <c r="P125" s="173"/>
      <c r="Q125" s="169">
        <v>5993.3468609864431</v>
      </c>
      <c r="S125" s="116"/>
    </row>
    <row r="126" spans="3:19" s="109" customFormat="1" ht="12.75" hidden="1" customHeight="1" x14ac:dyDescent="0.25">
      <c r="C126" s="151"/>
      <c r="D126" s="151"/>
      <c r="E126" s="151"/>
      <c r="F126" s="151"/>
      <c r="G126" s="151"/>
      <c r="H126" s="151"/>
      <c r="I126" s="166" t="s">
        <v>105</v>
      </c>
      <c r="J126" s="167"/>
      <c r="K126" s="169">
        <v>1561.2668572869684</v>
      </c>
      <c r="L126" s="173"/>
      <c r="M126" s="169">
        <v>3122.5337145739368</v>
      </c>
      <c r="N126" s="173"/>
      <c r="O126" s="169">
        <v>3122.5337145739368</v>
      </c>
      <c r="P126" s="173"/>
      <c r="Q126" s="169">
        <v>6245.0674291478736</v>
      </c>
      <c r="S126" s="116"/>
    </row>
    <row r="127" spans="3:19" s="109" customFormat="1" ht="12.75" hidden="1" customHeight="1" x14ac:dyDescent="0.25">
      <c r="C127" s="151"/>
      <c r="D127" s="151"/>
      <c r="E127" s="151"/>
      <c r="F127" s="151"/>
      <c r="G127" s="151"/>
      <c r="H127" s="151"/>
      <c r="I127" s="166" t="s">
        <v>111</v>
      </c>
      <c r="J127" s="167"/>
      <c r="K127" s="169">
        <v>1626.8400652930211</v>
      </c>
      <c r="L127" s="173"/>
      <c r="M127" s="169">
        <v>3253.6801305860422</v>
      </c>
      <c r="N127" s="173"/>
      <c r="O127" s="169">
        <v>3253.6801305860422</v>
      </c>
      <c r="P127" s="173"/>
      <c r="Q127" s="169">
        <v>6507.3602611720844</v>
      </c>
      <c r="S127" s="116"/>
    </row>
    <row r="128" spans="3:19" s="109" customFormat="1" ht="12.75" hidden="1" customHeight="1" x14ac:dyDescent="0.25">
      <c r="C128" s="151"/>
      <c r="D128" s="151"/>
      <c r="E128" s="151"/>
      <c r="F128" s="151"/>
      <c r="G128" s="151"/>
      <c r="H128" s="151"/>
      <c r="I128" s="166"/>
      <c r="J128" s="167"/>
      <c r="K128" s="171"/>
      <c r="L128" s="167"/>
      <c r="M128" s="171"/>
      <c r="N128" s="167"/>
      <c r="O128" s="171"/>
      <c r="P128" s="167"/>
      <c r="Q128" s="171"/>
      <c r="S128" s="116"/>
    </row>
    <row r="129" spans="3:17" s="152" customFormat="1" ht="12.75" hidden="1" customHeight="1" x14ac:dyDescent="0.25">
      <c r="C129" s="155"/>
      <c r="D129" s="155"/>
      <c r="E129" s="155"/>
      <c r="F129" s="155"/>
      <c r="G129" s="155"/>
      <c r="H129" s="155"/>
      <c r="I129" s="166" t="s">
        <v>62</v>
      </c>
      <c r="J129" s="167"/>
      <c r="K129" s="174">
        <v>678.75</v>
      </c>
      <c r="L129" s="167"/>
      <c r="M129" s="174">
        <v>1357.5</v>
      </c>
      <c r="N129" s="167"/>
      <c r="O129" s="174">
        <v>1357.5</v>
      </c>
      <c r="P129" s="175"/>
      <c r="Q129" s="174">
        <v>2715</v>
      </c>
    </row>
    <row r="130" spans="3:17" s="152" customFormat="1" ht="12.75" hidden="1" customHeight="1" x14ac:dyDescent="0.25">
      <c r="C130" s="155"/>
      <c r="D130" s="155"/>
      <c r="E130" s="155"/>
      <c r="F130" s="155"/>
      <c r="G130" s="155"/>
      <c r="H130" s="155"/>
      <c r="I130" s="166" t="s">
        <v>63</v>
      </c>
      <c r="J130" s="167"/>
      <c r="K130" s="169">
        <v>707.25750000000005</v>
      </c>
      <c r="L130" s="167"/>
      <c r="M130" s="169">
        <v>1414.5150000000001</v>
      </c>
      <c r="N130" s="167"/>
      <c r="O130" s="169">
        <v>1414.5150000000001</v>
      </c>
      <c r="P130" s="175"/>
      <c r="Q130" s="169">
        <v>2829.03</v>
      </c>
    </row>
    <row r="131" spans="3:17" s="152" customFormat="1" ht="12.75" hidden="1" customHeight="1" x14ac:dyDescent="0.25">
      <c r="C131" s="155"/>
      <c r="D131" s="155"/>
      <c r="E131" s="155"/>
      <c r="F131" s="155"/>
      <c r="G131" s="155"/>
      <c r="H131" s="155"/>
      <c r="I131" s="166" t="s">
        <v>64</v>
      </c>
      <c r="J131" s="167"/>
      <c r="K131" s="169">
        <v>736.9623150000001</v>
      </c>
      <c r="L131" s="167"/>
      <c r="M131" s="169">
        <v>1473.9246300000002</v>
      </c>
      <c r="N131" s="167"/>
      <c r="O131" s="169">
        <v>1473.9246300000002</v>
      </c>
      <c r="P131" s="175"/>
      <c r="Q131" s="169">
        <v>2947.8492600000004</v>
      </c>
    </row>
    <row r="132" spans="3:17" s="152" customFormat="1" ht="12.75" hidden="1" customHeight="1" x14ac:dyDescent="0.25">
      <c r="C132" s="155"/>
      <c r="D132" s="155"/>
      <c r="E132" s="155"/>
      <c r="F132" s="155"/>
      <c r="G132" s="155"/>
      <c r="H132" s="155"/>
      <c r="I132" s="166" t="s">
        <v>94</v>
      </c>
      <c r="J132" s="167"/>
      <c r="K132" s="169">
        <v>767.91473223000014</v>
      </c>
      <c r="L132" s="167"/>
      <c r="M132" s="169">
        <v>1535.8294644600003</v>
      </c>
      <c r="N132" s="167"/>
      <c r="O132" s="169">
        <v>1535.8294644600003</v>
      </c>
      <c r="P132" s="175"/>
      <c r="Q132" s="169">
        <v>3071.6589289200006</v>
      </c>
    </row>
    <row r="133" spans="3:17" s="152" customFormat="1" ht="12.75" hidden="1" customHeight="1" x14ac:dyDescent="0.25">
      <c r="C133" s="155"/>
      <c r="D133" s="155"/>
      <c r="E133" s="155"/>
      <c r="F133" s="155"/>
      <c r="G133" s="155"/>
      <c r="H133" s="155"/>
      <c r="I133" s="166" t="s">
        <v>95</v>
      </c>
      <c r="J133" s="167"/>
      <c r="K133" s="169">
        <v>800.16715098366012</v>
      </c>
      <c r="L133" s="167"/>
      <c r="M133" s="169">
        <v>1600.3343019673202</v>
      </c>
      <c r="N133" s="167"/>
      <c r="O133" s="169">
        <v>1600.3343019673202</v>
      </c>
      <c r="P133" s="175"/>
      <c r="Q133" s="169">
        <v>3200.6686039346405</v>
      </c>
    </row>
    <row r="134" spans="3:17" s="152" customFormat="1" ht="12.75" hidden="1" customHeight="1" x14ac:dyDescent="0.25">
      <c r="C134" s="155"/>
      <c r="D134" s="155"/>
      <c r="E134" s="155"/>
      <c r="F134" s="155"/>
      <c r="G134" s="155"/>
      <c r="H134" s="155"/>
      <c r="I134" s="166" t="s">
        <v>96</v>
      </c>
      <c r="J134" s="167"/>
      <c r="K134" s="169">
        <v>833.77417132497385</v>
      </c>
      <c r="L134" s="167"/>
      <c r="M134" s="169">
        <v>1667.5483426499477</v>
      </c>
      <c r="N134" s="167"/>
      <c r="O134" s="169">
        <v>1667.5483426499477</v>
      </c>
      <c r="P134" s="175"/>
      <c r="Q134" s="169">
        <v>3335.0966852998954</v>
      </c>
    </row>
    <row r="135" spans="3:17" s="152" customFormat="1" ht="12.75" hidden="1" customHeight="1" x14ac:dyDescent="0.25">
      <c r="C135" s="155"/>
      <c r="D135" s="155"/>
      <c r="E135" s="155"/>
      <c r="F135" s="155"/>
      <c r="G135" s="155"/>
      <c r="H135" s="155"/>
      <c r="I135" s="166" t="s">
        <v>106</v>
      </c>
      <c r="J135" s="167"/>
      <c r="K135" s="169">
        <v>868.79268652062274</v>
      </c>
      <c r="L135" s="167"/>
      <c r="M135" s="169">
        <v>1737.5853730412455</v>
      </c>
      <c r="N135" s="167"/>
      <c r="O135" s="169">
        <v>1737.5853730412455</v>
      </c>
      <c r="P135" s="175"/>
      <c r="Q135" s="169">
        <v>3475.170746082491</v>
      </c>
    </row>
    <row r="136" spans="3:17" s="152" customFormat="1" ht="12.75" hidden="1" customHeight="1" x14ac:dyDescent="0.25">
      <c r="C136" s="155"/>
      <c r="D136" s="155"/>
      <c r="E136" s="155"/>
      <c r="F136" s="155"/>
      <c r="G136" s="155"/>
      <c r="H136" s="155"/>
      <c r="I136" s="166" t="s">
        <v>110</v>
      </c>
      <c r="J136" s="167"/>
      <c r="K136" s="169">
        <v>905.28197935448895</v>
      </c>
      <c r="L136" s="167"/>
      <c r="M136" s="169">
        <v>1810.5639587089779</v>
      </c>
      <c r="N136" s="167"/>
      <c r="O136" s="169">
        <v>1810.5639587089779</v>
      </c>
      <c r="P136" s="175"/>
      <c r="Q136" s="169">
        <v>3621.1279174179558</v>
      </c>
    </row>
    <row r="137" spans="3:17" s="152" customFormat="1" ht="12.75" hidden="1" customHeight="1" x14ac:dyDescent="0.25">
      <c r="C137" s="155"/>
      <c r="D137" s="155"/>
      <c r="E137" s="155"/>
      <c r="F137" s="155"/>
      <c r="G137" s="155"/>
      <c r="H137" s="155"/>
      <c r="I137" s="167"/>
      <c r="J137" s="167"/>
      <c r="K137" s="171"/>
      <c r="L137" s="167"/>
      <c r="M137" s="171"/>
      <c r="N137" s="167"/>
      <c r="O137" s="171"/>
      <c r="P137" s="167"/>
      <c r="Q137" s="171"/>
    </row>
    <row r="138" spans="3:17" s="152" customFormat="1" ht="12.75" hidden="1" customHeight="1" x14ac:dyDescent="0.25">
      <c r="C138" s="155"/>
      <c r="D138" s="155"/>
      <c r="E138" s="155"/>
      <c r="F138" s="155"/>
      <c r="G138" s="155"/>
      <c r="H138" s="155"/>
      <c r="I138" s="176" t="s">
        <v>107</v>
      </c>
      <c r="J138" s="176"/>
      <c r="K138" s="176"/>
      <c r="L138" s="176"/>
      <c r="M138" s="176"/>
      <c r="N138" s="176"/>
      <c r="O138" s="176"/>
      <c r="P138" s="176"/>
      <c r="Q138" s="176"/>
    </row>
    <row r="139" spans="3:17" s="152" customFormat="1" ht="12.75" hidden="1" customHeight="1" x14ac:dyDescent="0.25">
      <c r="C139" s="155"/>
      <c r="D139" s="155"/>
      <c r="E139" s="155"/>
      <c r="F139" s="155"/>
      <c r="G139" s="155"/>
      <c r="H139" s="155"/>
      <c r="I139" s="170"/>
      <c r="J139" s="167"/>
      <c r="K139" s="171" t="s">
        <v>82</v>
      </c>
      <c r="L139" s="167"/>
      <c r="M139" s="171" t="s">
        <v>83</v>
      </c>
      <c r="N139" s="167"/>
      <c r="O139" s="171" t="s">
        <v>84</v>
      </c>
      <c r="P139" s="167"/>
      <c r="Q139" s="171" t="s">
        <v>85</v>
      </c>
    </row>
    <row r="140" spans="3:17" s="152" customFormat="1" ht="12.75" hidden="1" customHeight="1" x14ac:dyDescent="0.25">
      <c r="C140" s="155"/>
      <c r="D140" s="155"/>
      <c r="E140" s="155"/>
      <c r="F140" s="155"/>
      <c r="G140" s="155"/>
      <c r="H140" s="155"/>
      <c r="I140" s="166"/>
      <c r="J140" s="167"/>
      <c r="K140" s="170"/>
      <c r="L140" s="170"/>
      <c r="M140" s="171"/>
      <c r="N140" s="167"/>
      <c r="O140" s="171"/>
      <c r="P140" s="167"/>
      <c r="Q140" s="171"/>
    </row>
    <row r="141" spans="3:17" s="152" customFormat="1" ht="12.75" hidden="1" customHeight="1" x14ac:dyDescent="0.25">
      <c r="C141" s="155"/>
      <c r="D141" s="155"/>
      <c r="E141" s="155"/>
      <c r="F141" s="155"/>
      <c r="G141" s="155"/>
      <c r="H141" s="155"/>
      <c r="I141" s="166" t="s">
        <v>67</v>
      </c>
      <c r="J141" s="170"/>
      <c r="K141" s="168">
        <v>1561.75</v>
      </c>
      <c r="L141" s="167"/>
      <c r="M141" s="168">
        <v>3123.5</v>
      </c>
      <c r="N141" s="167"/>
      <c r="O141" s="168">
        <v>3123.5</v>
      </c>
      <c r="P141" s="167"/>
      <c r="Q141" s="168">
        <v>6247</v>
      </c>
    </row>
    <row r="142" spans="3:17" s="152" customFormat="1" ht="12.75" hidden="1" customHeight="1" x14ac:dyDescent="0.25">
      <c r="C142" s="155"/>
      <c r="D142" s="155"/>
      <c r="E142" s="155"/>
      <c r="F142" s="155"/>
      <c r="G142" s="155"/>
      <c r="H142" s="155"/>
      <c r="I142" s="166" t="s">
        <v>68</v>
      </c>
      <c r="J142" s="170"/>
      <c r="K142" s="169">
        <v>1627.3434999999999</v>
      </c>
      <c r="L142" s="167"/>
      <c r="M142" s="169">
        <v>3254.6869999999999</v>
      </c>
      <c r="N142" s="167"/>
      <c r="O142" s="169">
        <v>3254.6869999999999</v>
      </c>
      <c r="P142" s="167"/>
      <c r="Q142" s="169">
        <v>6509.3739999999998</v>
      </c>
    </row>
    <row r="143" spans="3:17" s="152" customFormat="1" ht="15" hidden="1" x14ac:dyDescent="0.25">
      <c r="I143" s="166" t="s">
        <v>69</v>
      </c>
      <c r="J143" s="170"/>
      <c r="K143" s="169">
        <v>1695.6919270000001</v>
      </c>
      <c r="L143" s="167"/>
      <c r="M143" s="169">
        <v>3391.3838540000002</v>
      </c>
      <c r="N143" s="167"/>
      <c r="O143" s="169">
        <v>3391.3838540000002</v>
      </c>
      <c r="P143" s="167"/>
      <c r="Q143" s="169">
        <v>6782.7677080000003</v>
      </c>
    </row>
    <row r="144" spans="3:17" s="152" customFormat="1" ht="15" hidden="1" x14ac:dyDescent="0.25">
      <c r="I144" s="166" t="s">
        <v>88</v>
      </c>
      <c r="J144" s="170"/>
      <c r="K144" s="169">
        <v>1766.9109879340001</v>
      </c>
      <c r="L144" s="167"/>
      <c r="M144" s="169">
        <v>3533.8219758680002</v>
      </c>
      <c r="N144" s="167"/>
      <c r="O144" s="169">
        <v>3533.8219758680002</v>
      </c>
      <c r="P144" s="167"/>
      <c r="Q144" s="169">
        <v>7067.6439517360004</v>
      </c>
    </row>
    <row r="145" spans="9:17" s="152" customFormat="1" ht="15" hidden="1" x14ac:dyDescent="0.25">
      <c r="I145" s="166" t="s">
        <v>89</v>
      </c>
      <c r="J145" s="170"/>
      <c r="K145" s="169">
        <v>1841.1212494272281</v>
      </c>
      <c r="L145" s="167"/>
      <c r="M145" s="169">
        <v>3682.2424988544562</v>
      </c>
      <c r="N145" s="167"/>
      <c r="O145" s="169">
        <v>3682.2424988544562</v>
      </c>
      <c r="P145" s="167"/>
      <c r="Q145" s="169">
        <v>7364.4849977089125</v>
      </c>
    </row>
    <row r="146" spans="9:17" s="152" customFormat="1" ht="15" hidden="1" x14ac:dyDescent="0.25">
      <c r="I146" s="166" t="s">
        <v>90</v>
      </c>
      <c r="J146" s="170"/>
      <c r="K146" s="169">
        <v>1918.4483419031717</v>
      </c>
      <c r="L146" s="167"/>
      <c r="M146" s="169">
        <v>3836.8966838063434</v>
      </c>
      <c r="N146" s="167"/>
      <c r="O146" s="169">
        <v>3836.8966838063434</v>
      </c>
      <c r="P146" s="167"/>
      <c r="Q146" s="169">
        <v>7673.7933676126868</v>
      </c>
    </row>
    <row r="147" spans="9:17" s="152" customFormat="1" ht="15" hidden="1" x14ac:dyDescent="0.25">
      <c r="I147" s="166" t="s">
        <v>103</v>
      </c>
      <c r="J147" s="170"/>
      <c r="K147" s="169">
        <v>1999.0231722631049</v>
      </c>
      <c r="L147" s="167"/>
      <c r="M147" s="169">
        <v>3998.0463445262099</v>
      </c>
      <c r="N147" s="167"/>
      <c r="O147" s="169">
        <v>3998.0463445262099</v>
      </c>
      <c r="P147" s="167"/>
      <c r="Q147" s="169">
        <v>7996.0926890524197</v>
      </c>
    </row>
    <row r="148" spans="9:17" s="152" customFormat="1" ht="15" hidden="1" x14ac:dyDescent="0.25">
      <c r="I148" s="166" t="s">
        <v>112</v>
      </c>
      <c r="J148" s="170"/>
      <c r="K148" s="169">
        <v>2082.9821454981552</v>
      </c>
      <c r="L148" s="167"/>
      <c r="M148" s="169">
        <v>4165.9642909963104</v>
      </c>
      <c r="N148" s="167"/>
      <c r="O148" s="169">
        <v>4165.9642909963104</v>
      </c>
      <c r="P148" s="167"/>
      <c r="Q148" s="169">
        <v>8331.9285819926208</v>
      </c>
    </row>
    <row r="149" spans="9:17" s="152" customFormat="1" ht="15" hidden="1" x14ac:dyDescent="0.25">
      <c r="I149" s="166"/>
      <c r="J149" s="170"/>
      <c r="K149" s="169">
        <v>0</v>
      </c>
      <c r="L149" s="170"/>
      <c r="M149" s="171"/>
      <c r="N149" s="167"/>
      <c r="O149" s="169">
        <v>0</v>
      </c>
      <c r="P149" s="167"/>
      <c r="Q149" s="171"/>
    </row>
    <row r="150" spans="9:17" s="152" customFormat="1" ht="15" hidden="1" x14ac:dyDescent="0.25">
      <c r="I150" s="166" t="s">
        <v>72</v>
      </c>
      <c r="J150" s="170"/>
      <c r="K150" s="172">
        <v>1561.75</v>
      </c>
      <c r="L150" s="173"/>
      <c r="M150" s="172">
        <v>3123.5</v>
      </c>
      <c r="N150" s="173"/>
      <c r="O150" s="172">
        <v>3123.5</v>
      </c>
      <c r="P150" s="173"/>
      <c r="Q150" s="172">
        <v>6247</v>
      </c>
    </row>
    <row r="151" spans="9:17" s="152" customFormat="1" ht="15" hidden="1" x14ac:dyDescent="0.25">
      <c r="I151" s="166" t="s">
        <v>73</v>
      </c>
      <c r="J151" s="170"/>
      <c r="K151" s="169">
        <v>1627.3434999999999</v>
      </c>
      <c r="L151" s="173"/>
      <c r="M151" s="169">
        <v>3254.6869999999999</v>
      </c>
      <c r="N151" s="173"/>
      <c r="O151" s="169">
        <v>3254.6869999999999</v>
      </c>
      <c r="P151" s="173"/>
      <c r="Q151" s="169">
        <v>6509.3739999999998</v>
      </c>
    </row>
    <row r="152" spans="9:17" s="152" customFormat="1" ht="15" hidden="1" x14ac:dyDescent="0.25">
      <c r="I152" s="166" t="s">
        <v>91</v>
      </c>
      <c r="J152" s="170"/>
      <c r="K152" s="169">
        <v>1695.6919270000001</v>
      </c>
      <c r="L152" s="173"/>
      <c r="M152" s="169">
        <v>3391.3838540000002</v>
      </c>
      <c r="N152" s="173"/>
      <c r="O152" s="169">
        <v>3391.3838540000002</v>
      </c>
      <c r="P152" s="173"/>
      <c r="Q152" s="169">
        <v>6782.7677080000003</v>
      </c>
    </row>
    <row r="153" spans="9:17" s="152" customFormat="1" ht="15" hidden="1" x14ac:dyDescent="0.25">
      <c r="I153" s="166" t="s">
        <v>92</v>
      </c>
      <c r="J153" s="170"/>
      <c r="K153" s="169">
        <v>1766.9109879340001</v>
      </c>
      <c r="L153" s="173"/>
      <c r="M153" s="169">
        <v>3533.8219758680002</v>
      </c>
      <c r="N153" s="173"/>
      <c r="O153" s="169">
        <v>3533.8219758680002</v>
      </c>
      <c r="P153" s="173"/>
      <c r="Q153" s="169">
        <v>7067.6439517360004</v>
      </c>
    </row>
    <row r="154" spans="9:17" s="152" customFormat="1" ht="15" hidden="1" x14ac:dyDescent="0.25">
      <c r="I154" s="166" t="s">
        <v>93</v>
      </c>
      <c r="J154" s="170"/>
      <c r="K154" s="169">
        <v>1841.1212494272281</v>
      </c>
      <c r="L154" s="173"/>
      <c r="M154" s="169">
        <v>3682.2424988544562</v>
      </c>
      <c r="N154" s="173"/>
      <c r="O154" s="169">
        <v>3682.2424988544562</v>
      </c>
      <c r="P154" s="173"/>
      <c r="Q154" s="169">
        <v>7364.4849977089125</v>
      </c>
    </row>
    <row r="155" spans="9:17" s="152" customFormat="1" ht="15" hidden="1" x14ac:dyDescent="0.25">
      <c r="I155" s="166" t="s">
        <v>104</v>
      </c>
      <c r="J155" s="170"/>
      <c r="K155" s="169">
        <v>1918.4483419031717</v>
      </c>
      <c r="L155" s="173"/>
      <c r="M155" s="169">
        <v>3836.8966838063434</v>
      </c>
      <c r="N155" s="173"/>
      <c r="O155" s="169">
        <v>3836.8966838063434</v>
      </c>
      <c r="P155" s="173"/>
      <c r="Q155" s="169">
        <v>7673.7933676126868</v>
      </c>
    </row>
    <row r="156" spans="9:17" s="152" customFormat="1" ht="15" hidden="1" x14ac:dyDescent="0.25">
      <c r="I156" s="166" t="s">
        <v>105</v>
      </c>
      <c r="J156" s="170"/>
      <c r="K156" s="169">
        <v>1999.0231722631049</v>
      </c>
      <c r="L156" s="173"/>
      <c r="M156" s="169">
        <v>3998.0463445262099</v>
      </c>
      <c r="N156" s="173"/>
      <c r="O156" s="169">
        <v>3998.0463445262099</v>
      </c>
      <c r="P156" s="173"/>
      <c r="Q156" s="169">
        <v>7996.0926890524197</v>
      </c>
    </row>
    <row r="157" spans="9:17" s="152" customFormat="1" ht="15" hidden="1" x14ac:dyDescent="0.25">
      <c r="I157" s="166" t="s">
        <v>111</v>
      </c>
      <c r="J157" s="170"/>
      <c r="K157" s="169">
        <v>2082.9821454981552</v>
      </c>
      <c r="L157" s="173"/>
      <c r="M157" s="169">
        <v>4165.9642909963104</v>
      </c>
      <c r="N157" s="173"/>
      <c r="O157" s="169">
        <v>4165.9642909963104</v>
      </c>
      <c r="P157" s="173"/>
      <c r="Q157" s="169">
        <v>8331.9285819926208</v>
      </c>
    </row>
    <row r="158" spans="9:17" s="152" customFormat="1" ht="15" hidden="1" x14ac:dyDescent="0.25">
      <c r="I158" s="166"/>
      <c r="J158" s="170"/>
      <c r="K158" s="169">
        <v>0</v>
      </c>
      <c r="L158" s="170"/>
      <c r="M158" s="171"/>
      <c r="N158" s="167"/>
      <c r="O158" s="169">
        <v>0</v>
      </c>
      <c r="P158" s="167"/>
      <c r="Q158" s="171"/>
    </row>
    <row r="159" spans="9:17" s="152" customFormat="1" ht="15" hidden="1" x14ac:dyDescent="0.25">
      <c r="I159" s="166" t="s">
        <v>62</v>
      </c>
      <c r="J159" s="170"/>
      <c r="K159" s="174">
        <v>868.75</v>
      </c>
      <c r="L159" s="167"/>
      <c r="M159" s="174">
        <v>1737.5</v>
      </c>
      <c r="N159" s="167"/>
      <c r="O159" s="174">
        <v>1737.5</v>
      </c>
      <c r="P159" s="175"/>
      <c r="Q159" s="174">
        <v>3475</v>
      </c>
    </row>
    <row r="160" spans="9:17" s="152" customFormat="1" ht="15" hidden="1" x14ac:dyDescent="0.25">
      <c r="I160" s="166" t="s">
        <v>63</v>
      </c>
      <c r="J160" s="170"/>
      <c r="K160" s="169">
        <v>905.23750000000007</v>
      </c>
      <c r="L160" s="167"/>
      <c r="M160" s="169">
        <v>1810.4750000000001</v>
      </c>
      <c r="N160" s="167"/>
      <c r="O160" s="169">
        <v>1810.4750000000001</v>
      </c>
      <c r="P160" s="175"/>
      <c r="Q160" s="169">
        <v>3620.9500000000003</v>
      </c>
    </row>
    <row r="161" spans="3:17" s="152" customFormat="1" ht="12.75" hidden="1" customHeight="1" x14ac:dyDescent="0.25">
      <c r="I161" s="166" t="s">
        <v>64</v>
      </c>
      <c r="J161" s="170"/>
      <c r="K161" s="169">
        <v>943.25747500000011</v>
      </c>
      <c r="L161" s="167"/>
      <c r="M161" s="169">
        <v>1886.5149500000002</v>
      </c>
      <c r="N161" s="167"/>
      <c r="O161" s="169">
        <v>1886.5149500000002</v>
      </c>
      <c r="P161" s="175"/>
      <c r="Q161" s="169">
        <v>3773.0299000000005</v>
      </c>
    </row>
    <row r="162" spans="3:17" s="152" customFormat="1" ht="12.75" hidden="1" customHeight="1" x14ac:dyDescent="0.25">
      <c r="I162" s="166" t="s">
        <v>94</v>
      </c>
      <c r="J162" s="170"/>
      <c r="K162" s="169">
        <v>982.87428895000016</v>
      </c>
      <c r="L162" s="167"/>
      <c r="M162" s="169">
        <v>1965.7485779000003</v>
      </c>
      <c r="N162" s="167"/>
      <c r="O162" s="169">
        <v>1965.7485779000003</v>
      </c>
      <c r="P162" s="175"/>
      <c r="Q162" s="169">
        <v>3931.4971558000007</v>
      </c>
    </row>
    <row r="163" spans="3:17" s="152" customFormat="1" ht="12.75" hidden="1" customHeight="1" x14ac:dyDescent="0.25">
      <c r="I163" s="166" t="s">
        <v>95</v>
      </c>
      <c r="J163" s="170"/>
      <c r="K163" s="169">
        <v>1024.1550090859002</v>
      </c>
      <c r="L163" s="167"/>
      <c r="M163" s="169">
        <v>2048.3100181718005</v>
      </c>
      <c r="N163" s="167"/>
      <c r="O163" s="169">
        <v>2048.3100181718005</v>
      </c>
      <c r="P163" s="175"/>
      <c r="Q163" s="169">
        <v>4096.620036343601</v>
      </c>
    </row>
    <row r="164" spans="3:17" s="152" customFormat="1" ht="12.75" hidden="1" customHeight="1" x14ac:dyDescent="0.25">
      <c r="I164" s="166" t="s">
        <v>96</v>
      </c>
      <c r="J164" s="170"/>
      <c r="K164" s="169">
        <v>1067.1695194675081</v>
      </c>
      <c r="L164" s="167"/>
      <c r="M164" s="169">
        <v>2134.3390389350161</v>
      </c>
      <c r="N164" s="167"/>
      <c r="O164" s="169">
        <v>2134.3390389350161</v>
      </c>
      <c r="P164" s="175"/>
      <c r="Q164" s="169">
        <v>4268.6780778700322</v>
      </c>
    </row>
    <row r="165" spans="3:17" s="152" customFormat="1" ht="12.75" hidden="1" customHeight="1" x14ac:dyDescent="0.25">
      <c r="I165" s="166" t="s">
        <v>106</v>
      </c>
      <c r="J165" s="170"/>
      <c r="K165" s="169">
        <v>1111.9906392851435</v>
      </c>
      <c r="L165" s="167"/>
      <c r="M165" s="169">
        <v>2223.981278570287</v>
      </c>
      <c r="N165" s="167"/>
      <c r="O165" s="169">
        <v>2223.981278570287</v>
      </c>
      <c r="P165" s="175"/>
      <c r="Q165" s="169">
        <v>4447.9625571405741</v>
      </c>
    </row>
    <row r="166" spans="3:17" s="152" customFormat="1" ht="12.75" hidden="1" customHeight="1" x14ac:dyDescent="0.25">
      <c r="I166" s="166" t="s">
        <v>110</v>
      </c>
      <c r="J166" s="170"/>
      <c r="K166" s="169">
        <v>1158.6942461351196</v>
      </c>
      <c r="L166" s="167"/>
      <c r="M166" s="169">
        <v>2317.3884922702391</v>
      </c>
      <c r="N166" s="167"/>
      <c r="O166" s="169">
        <v>2317.3884922702391</v>
      </c>
      <c r="P166" s="175"/>
      <c r="Q166" s="169">
        <v>4634.7769845404782</v>
      </c>
    </row>
    <row r="167" spans="3:17" s="152" customFormat="1" ht="12.75" hidden="1" customHeight="1" x14ac:dyDescent="0.25">
      <c r="C167" s="155"/>
      <c r="D167" s="155"/>
      <c r="E167" s="155"/>
      <c r="F167" s="155"/>
      <c r="G167" s="155"/>
      <c r="H167" s="155"/>
    </row>
    <row r="168" spans="3:17" s="152" customFormat="1" ht="15" hidden="1" x14ac:dyDescent="0.25">
      <c r="I168" s="176" t="s">
        <v>108</v>
      </c>
      <c r="J168" s="176"/>
      <c r="K168" s="176"/>
      <c r="L168" s="176"/>
      <c r="M168" s="176"/>
      <c r="N168" s="176"/>
      <c r="O168" s="176"/>
      <c r="P168" s="176"/>
      <c r="Q168" s="176"/>
    </row>
    <row r="169" spans="3:17" s="152" customFormat="1" ht="15" hidden="1" x14ac:dyDescent="0.25">
      <c r="I169" s="170"/>
      <c r="J169" s="167"/>
      <c r="K169" s="171" t="s">
        <v>82</v>
      </c>
      <c r="L169" s="167"/>
      <c r="M169" s="171" t="s">
        <v>83</v>
      </c>
      <c r="N169" s="167"/>
      <c r="O169" s="171" t="s">
        <v>84</v>
      </c>
      <c r="P169" s="167"/>
      <c r="Q169" s="171" t="s">
        <v>85</v>
      </c>
    </row>
    <row r="170" spans="3:17" s="152" customFormat="1" ht="15" hidden="1" x14ac:dyDescent="0.25">
      <c r="I170" s="166"/>
      <c r="J170" s="167"/>
      <c r="K170" s="170"/>
      <c r="L170" s="170"/>
      <c r="M170" s="171"/>
      <c r="N170" s="167"/>
      <c r="O170" s="171"/>
      <c r="P170" s="167"/>
      <c r="Q170" s="171"/>
    </row>
    <row r="171" spans="3:17" s="152" customFormat="1" ht="15" hidden="1" x14ac:dyDescent="0.25">
      <c r="I171" s="166" t="s">
        <v>67</v>
      </c>
      <c r="J171" s="170"/>
      <c r="K171" s="168">
        <v>1561.75</v>
      </c>
      <c r="L171" s="167"/>
      <c r="M171" s="168">
        <v>3123.5</v>
      </c>
      <c r="N171" s="167"/>
      <c r="O171" s="168">
        <v>3123.5</v>
      </c>
      <c r="P171" s="167"/>
      <c r="Q171" s="168">
        <v>6247</v>
      </c>
    </row>
    <row r="172" spans="3:17" s="152" customFormat="1" ht="15" hidden="1" x14ac:dyDescent="0.25">
      <c r="I172" s="166" t="s">
        <v>68</v>
      </c>
      <c r="J172" s="170"/>
      <c r="K172" s="169">
        <v>1627.3434999999999</v>
      </c>
      <c r="L172" s="167"/>
      <c r="M172" s="169">
        <v>3254.6869999999999</v>
      </c>
      <c r="N172" s="167"/>
      <c r="O172" s="169">
        <v>3254.6869999999999</v>
      </c>
      <c r="P172" s="167"/>
      <c r="Q172" s="169">
        <v>6509.3739999999998</v>
      </c>
    </row>
    <row r="173" spans="3:17" s="152" customFormat="1" ht="15" hidden="1" x14ac:dyDescent="0.25">
      <c r="I173" s="166" t="s">
        <v>69</v>
      </c>
      <c r="J173" s="170"/>
      <c r="K173" s="169">
        <v>1695.6919270000001</v>
      </c>
      <c r="L173" s="167"/>
      <c r="M173" s="169">
        <v>3391.3838540000002</v>
      </c>
      <c r="N173" s="167"/>
      <c r="O173" s="169">
        <v>3391.3838540000002</v>
      </c>
      <c r="P173" s="167"/>
      <c r="Q173" s="169">
        <v>6782.7677080000003</v>
      </c>
    </row>
    <row r="174" spans="3:17" s="152" customFormat="1" ht="15" hidden="1" x14ac:dyDescent="0.25">
      <c r="I174" s="166" t="s">
        <v>88</v>
      </c>
      <c r="J174" s="170"/>
      <c r="K174" s="169">
        <v>1766.9109879340001</v>
      </c>
      <c r="L174" s="167"/>
      <c r="M174" s="169">
        <v>3533.8219758680002</v>
      </c>
      <c r="N174" s="167"/>
      <c r="O174" s="169">
        <v>3533.8219758680002</v>
      </c>
      <c r="P174" s="167"/>
      <c r="Q174" s="169">
        <v>7067.6439517360004</v>
      </c>
    </row>
    <row r="175" spans="3:17" s="152" customFormat="1" ht="15" hidden="1" x14ac:dyDescent="0.25">
      <c r="I175" s="166" t="s">
        <v>89</v>
      </c>
      <c r="J175" s="170"/>
      <c r="K175" s="169">
        <v>1841.1212494272281</v>
      </c>
      <c r="L175" s="167"/>
      <c r="M175" s="169">
        <v>3682.2424988544562</v>
      </c>
      <c r="N175" s="167"/>
      <c r="O175" s="169">
        <v>3682.2424988544562</v>
      </c>
      <c r="P175" s="167"/>
      <c r="Q175" s="169">
        <v>7364.4849977089125</v>
      </c>
    </row>
    <row r="176" spans="3:17" s="152" customFormat="1" ht="15" hidden="1" x14ac:dyDescent="0.25">
      <c r="I176" s="166" t="s">
        <v>90</v>
      </c>
      <c r="J176" s="170"/>
      <c r="K176" s="169">
        <v>1918.4483419031717</v>
      </c>
      <c r="L176" s="167"/>
      <c r="M176" s="169">
        <v>3836.8966838063434</v>
      </c>
      <c r="N176" s="167"/>
      <c r="O176" s="169">
        <v>3836.8966838063434</v>
      </c>
      <c r="P176" s="167"/>
      <c r="Q176" s="169">
        <v>7673.7933676126868</v>
      </c>
    </row>
    <row r="177" spans="9:17" s="152" customFormat="1" ht="15" hidden="1" x14ac:dyDescent="0.25">
      <c r="I177" s="166" t="s">
        <v>103</v>
      </c>
      <c r="J177" s="170"/>
      <c r="K177" s="169">
        <v>1999.0231722631049</v>
      </c>
      <c r="L177" s="167"/>
      <c r="M177" s="169">
        <v>3998.0463445262099</v>
      </c>
      <c r="N177" s="167"/>
      <c r="O177" s="169">
        <v>3998.0463445262099</v>
      </c>
      <c r="P177" s="167"/>
      <c r="Q177" s="169">
        <v>7996.0926890524197</v>
      </c>
    </row>
    <row r="178" spans="9:17" s="152" customFormat="1" ht="15" hidden="1" x14ac:dyDescent="0.25">
      <c r="I178" s="166" t="s">
        <v>112</v>
      </c>
      <c r="J178" s="170"/>
      <c r="K178" s="169">
        <v>2082.9821454981552</v>
      </c>
      <c r="L178" s="167"/>
      <c r="M178" s="169">
        <v>4165.9642909963104</v>
      </c>
      <c r="N178" s="167"/>
      <c r="O178" s="169">
        <v>4165.9642909963104</v>
      </c>
      <c r="P178" s="167"/>
      <c r="Q178" s="169">
        <v>8331.9285819926208</v>
      </c>
    </row>
    <row r="179" spans="9:17" s="152" customFormat="1" ht="15" hidden="1" x14ac:dyDescent="0.25">
      <c r="I179" s="166"/>
      <c r="J179" s="170"/>
      <c r="K179" s="169">
        <v>0</v>
      </c>
      <c r="L179" s="170"/>
      <c r="M179" s="171"/>
      <c r="N179" s="167"/>
      <c r="O179" s="169">
        <v>0</v>
      </c>
      <c r="P179" s="167"/>
      <c r="Q179" s="171"/>
    </row>
    <row r="180" spans="9:17" s="152" customFormat="1" ht="15" hidden="1" x14ac:dyDescent="0.25">
      <c r="I180" s="166" t="s">
        <v>72</v>
      </c>
      <c r="J180" s="170"/>
      <c r="K180" s="172">
        <v>1561.75</v>
      </c>
      <c r="L180" s="173"/>
      <c r="M180" s="172">
        <v>3123.5</v>
      </c>
      <c r="N180" s="173"/>
      <c r="O180" s="172">
        <v>3123.5</v>
      </c>
      <c r="P180" s="173"/>
      <c r="Q180" s="172">
        <v>6247</v>
      </c>
    </row>
    <row r="181" spans="9:17" s="152" customFormat="1" ht="15" hidden="1" x14ac:dyDescent="0.25">
      <c r="I181" s="166" t="s">
        <v>73</v>
      </c>
      <c r="J181" s="170"/>
      <c r="K181" s="169">
        <v>1627.3434999999999</v>
      </c>
      <c r="L181" s="173"/>
      <c r="M181" s="169">
        <v>3254.6869999999999</v>
      </c>
      <c r="N181" s="173"/>
      <c r="O181" s="169">
        <v>3254.6869999999999</v>
      </c>
      <c r="P181" s="173"/>
      <c r="Q181" s="169">
        <v>6509.3739999999998</v>
      </c>
    </row>
    <row r="182" spans="9:17" s="152" customFormat="1" ht="15" hidden="1" x14ac:dyDescent="0.25">
      <c r="I182" s="166" t="s">
        <v>91</v>
      </c>
      <c r="J182" s="170"/>
      <c r="K182" s="169">
        <v>1695.6919270000001</v>
      </c>
      <c r="L182" s="173"/>
      <c r="M182" s="169">
        <v>3391.3838540000002</v>
      </c>
      <c r="N182" s="173"/>
      <c r="O182" s="169">
        <v>3391.3838540000002</v>
      </c>
      <c r="P182" s="173"/>
      <c r="Q182" s="169">
        <v>6782.7677080000003</v>
      </c>
    </row>
    <row r="183" spans="9:17" s="152" customFormat="1" ht="15" hidden="1" x14ac:dyDescent="0.25">
      <c r="I183" s="166" t="s">
        <v>92</v>
      </c>
      <c r="J183" s="170"/>
      <c r="K183" s="169">
        <v>1766.9109879340001</v>
      </c>
      <c r="L183" s="173"/>
      <c r="M183" s="169">
        <v>3533.8219758680002</v>
      </c>
      <c r="N183" s="173"/>
      <c r="O183" s="169">
        <v>3533.8219758680002</v>
      </c>
      <c r="P183" s="173"/>
      <c r="Q183" s="169">
        <v>7067.6439517360004</v>
      </c>
    </row>
    <row r="184" spans="9:17" s="152" customFormat="1" ht="15" hidden="1" x14ac:dyDescent="0.25">
      <c r="I184" s="166" t="s">
        <v>93</v>
      </c>
      <c r="J184" s="170"/>
      <c r="K184" s="169">
        <v>1841.1212494272281</v>
      </c>
      <c r="L184" s="173"/>
      <c r="M184" s="169">
        <v>3682.2424988544562</v>
      </c>
      <c r="N184" s="173"/>
      <c r="O184" s="169">
        <v>3682.2424988544562</v>
      </c>
      <c r="P184" s="173"/>
      <c r="Q184" s="169">
        <v>7364.4849977089125</v>
      </c>
    </row>
    <row r="185" spans="9:17" s="152" customFormat="1" ht="15" hidden="1" x14ac:dyDescent="0.25">
      <c r="I185" s="166" t="s">
        <v>104</v>
      </c>
      <c r="J185" s="170"/>
      <c r="K185" s="169">
        <v>1918.4483419031717</v>
      </c>
      <c r="L185" s="173"/>
      <c r="M185" s="169">
        <v>3836.8966838063434</v>
      </c>
      <c r="N185" s="173"/>
      <c r="O185" s="169">
        <v>3836.8966838063434</v>
      </c>
      <c r="P185" s="173"/>
      <c r="Q185" s="169">
        <v>7673.7933676126868</v>
      </c>
    </row>
    <row r="186" spans="9:17" s="152" customFormat="1" ht="15" hidden="1" x14ac:dyDescent="0.25">
      <c r="I186" s="166" t="s">
        <v>105</v>
      </c>
      <c r="J186" s="170"/>
      <c r="K186" s="169">
        <v>1999.0231722631049</v>
      </c>
      <c r="L186" s="173"/>
      <c r="M186" s="169">
        <v>3998.0463445262099</v>
      </c>
      <c r="N186" s="173"/>
      <c r="O186" s="169">
        <v>3998.0463445262099</v>
      </c>
      <c r="P186" s="173"/>
      <c r="Q186" s="169">
        <v>7996.0926890524197</v>
      </c>
    </row>
    <row r="187" spans="9:17" s="152" customFormat="1" ht="15" hidden="1" x14ac:dyDescent="0.25">
      <c r="I187" s="166" t="s">
        <v>111</v>
      </c>
      <c r="J187" s="170"/>
      <c r="K187" s="169">
        <v>2082.9821454981552</v>
      </c>
      <c r="L187" s="173"/>
      <c r="M187" s="169">
        <v>4165.9642909963104</v>
      </c>
      <c r="N187" s="173"/>
      <c r="O187" s="169">
        <v>4165.9642909963104</v>
      </c>
      <c r="P187" s="173"/>
      <c r="Q187" s="169">
        <v>8331.9285819926208</v>
      </c>
    </row>
    <row r="188" spans="9:17" s="152" customFormat="1" ht="15" hidden="1" x14ac:dyDescent="0.25">
      <c r="I188" s="166"/>
      <c r="J188" s="170"/>
      <c r="K188" s="169">
        <v>0</v>
      </c>
      <c r="L188" s="170"/>
      <c r="M188" s="171"/>
      <c r="N188" s="167"/>
      <c r="O188" s="169">
        <v>0</v>
      </c>
      <c r="P188" s="167"/>
      <c r="Q188" s="171"/>
    </row>
    <row r="189" spans="9:17" s="152" customFormat="1" ht="15" hidden="1" x14ac:dyDescent="0.25">
      <c r="I189" s="166" t="s">
        <v>62</v>
      </c>
      <c r="J189" s="170"/>
      <c r="K189" s="174">
        <v>868.75</v>
      </c>
      <c r="L189" s="167"/>
      <c r="M189" s="174">
        <v>1737.5</v>
      </c>
      <c r="N189" s="167"/>
      <c r="O189" s="174">
        <v>1737.5</v>
      </c>
      <c r="P189" s="175"/>
      <c r="Q189" s="174">
        <v>3475</v>
      </c>
    </row>
    <row r="190" spans="9:17" s="152" customFormat="1" ht="15" hidden="1" x14ac:dyDescent="0.25">
      <c r="I190" s="166" t="s">
        <v>63</v>
      </c>
      <c r="J190" s="170"/>
      <c r="K190" s="169">
        <v>905.23750000000007</v>
      </c>
      <c r="L190" s="167"/>
      <c r="M190" s="169">
        <v>1810.4750000000001</v>
      </c>
      <c r="N190" s="167"/>
      <c r="O190" s="169">
        <v>1810.4750000000001</v>
      </c>
      <c r="P190" s="175"/>
      <c r="Q190" s="169">
        <v>3620.9500000000003</v>
      </c>
    </row>
    <row r="191" spans="9:17" s="152" customFormat="1" ht="15" hidden="1" x14ac:dyDescent="0.25">
      <c r="I191" s="166" t="s">
        <v>64</v>
      </c>
      <c r="J191" s="170"/>
      <c r="K191" s="169">
        <v>943.25747500000011</v>
      </c>
      <c r="L191" s="167"/>
      <c r="M191" s="169">
        <v>1886.5149500000002</v>
      </c>
      <c r="N191" s="167"/>
      <c r="O191" s="169">
        <v>1886.5149500000002</v>
      </c>
      <c r="P191" s="175"/>
      <c r="Q191" s="169">
        <v>3773.0299000000005</v>
      </c>
    </row>
    <row r="192" spans="9:17" s="152" customFormat="1" ht="15" hidden="1" x14ac:dyDescent="0.25">
      <c r="I192" s="166" t="s">
        <v>94</v>
      </c>
      <c r="J192" s="170"/>
      <c r="K192" s="169">
        <v>982.87428895000016</v>
      </c>
      <c r="L192" s="167"/>
      <c r="M192" s="169">
        <v>1965.7485779000003</v>
      </c>
      <c r="N192" s="167"/>
      <c r="O192" s="169">
        <v>1965.7485779000003</v>
      </c>
      <c r="P192" s="175"/>
      <c r="Q192" s="169">
        <v>3931.4971558000007</v>
      </c>
    </row>
    <row r="193" spans="9:19" s="152" customFormat="1" ht="15" hidden="1" x14ac:dyDescent="0.25">
      <c r="I193" s="166" t="s">
        <v>95</v>
      </c>
      <c r="J193" s="170"/>
      <c r="K193" s="169">
        <v>1024.1550090859002</v>
      </c>
      <c r="L193" s="167"/>
      <c r="M193" s="169">
        <v>2048.3100181718005</v>
      </c>
      <c r="N193" s="167"/>
      <c r="O193" s="169">
        <v>2048.3100181718005</v>
      </c>
      <c r="P193" s="175"/>
      <c r="Q193" s="169">
        <v>4096.620036343601</v>
      </c>
    </row>
    <row r="194" spans="9:19" s="152" customFormat="1" ht="15" hidden="1" x14ac:dyDescent="0.25">
      <c r="I194" s="166" t="s">
        <v>96</v>
      </c>
      <c r="J194" s="170"/>
      <c r="K194" s="169">
        <v>1067.1695194675081</v>
      </c>
      <c r="L194" s="167"/>
      <c r="M194" s="169">
        <v>2134.3390389350161</v>
      </c>
      <c r="N194" s="167"/>
      <c r="O194" s="169">
        <v>2134.3390389350161</v>
      </c>
      <c r="P194" s="175"/>
      <c r="Q194" s="169">
        <v>4268.6780778700322</v>
      </c>
    </row>
    <row r="195" spans="9:19" s="152" customFormat="1" ht="15" hidden="1" x14ac:dyDescent="0.25">
      <c r="I195" s="166" t="s">
        <v>106</v>
      </c>
      <c r="J195" s="170"/>
      <c r="K195" s="169">
        <v>1111.9906392851435</v>
      </c>
      <c r="L195" s="167"/>
      <c r="M195" s="169">
        <v>2223.981278570287</v>
      </c>
      <c r="N195" s="167"/>
      <c r="O195" s="169">
        <v>2223.981278570287</v>
      </c>
      <c r="P195" s="175"/>
      <c r="Q195" s="169">
        <v>4447.9625571405741</v>
      </c>
    </row>
    <row r="196" spans="9:19" s="152" customFormat="1" ht="15" hidden="1" x14ac:dyDescent="0.25">
      <c r="I196" s="166" t="s">
        <v>110</v>
      </c>
      <c r="J196" s="177"/>
      <c r="K196" s="169">
        <v>1158.6942461351196</v>
      </c>
      <c r="L196" s="178"/>
      <c r="M196" s="169">
        <v>2317.3884922702391</v>
      </c>
      <c r="N196" s="178"/>
      <c r="O196" s="169">
        <v>2317.3884922702391</v>
      </c>
      <c r="P196" s="179"/>
      <c r="Q196" s="169">
        <v>4634.7769845404782</v>
      </c>
      <c r="R196" s="180"/>
      <c r="S196" s="180"/>
    </row>
    <row r="197" spans="9:19" s="109" customFormat="1" ht="15" hidden="1" x14ac:dyDescent="0.25"/>
    <row r="198" spans="9:19" s="109" customFormat="1" ht="18" hidden="1" customHeight="1" x14ac:dyDescent="0.25">
      <c r="I198" s="176" t="s">
        <v>97</v>
      </c>
      <c r="J198" s="176"/>
      <c r="K198" s="176"/>
      <c r="L198" s="176"/>
      <c r="M198" s="176"/>
      <c r="N198" s="176"/>
      <c r="O198" s="176"/>
      <c r="P198" s="176"/>
      <c r="Q198" s="176"/>
    </row>
    <row r="199" spans="9:19" s="109" customFormat="1" ht="15" hidden="1" x14ac:dyDescent="0.25">
      <c r="I199" s="170"/>
      <c r="J199" s="167"/>
      <c r="K199" s="171" t="s">
        <v>82</v>
      </c>
      <c r="L199" s="167"/>
      <c r="M199" s="171" t="s">
        <v>83</v>
      </c>
      <c r="N199" s="167"/>
      <c r="O199" s="171" t="s">
        <v>84</v>
      </c>
      <c r="P199" s="167"/>
      <c r="Q199" s="171" t="s">
        <v>85</v>
      </c>
    </row>
    <row r="200" spans="9:19" s="109" customFormat="1" ht="15" hidden="1" x14ac:dyDescent="0.25">
      <c r="I200" s="166"/>
      <c r="J200" s="167"/>
      <c r="K200" s="170"/>
      <c r="L200" s="170"/>
      <c r="M200" s="171"/>
      <c r="N200" s="167"/>
      <c r="O200" s="171"/>
      <c r="P200" s="167"/>
      <c r="Q200" s="171"/>
    </row>
    <row r="201" spans="9:19" s="109" customFormat="1" ht="15" hidden="1" x14ac:dyDescent="0.25">
      <c r="I201" s="166" t="s">
        <v>67</v>
      </c>
      <c r="J201" s="170"/>
      <c r="K201" s="168">
        <v>1429.5</v>
      </c>
      <c r="L201" s="167"/>
      <c r="M201" s="168">
        <v>2859</v>
      </c>
      <c r="N201" s="167"/>
      <c r="O201" s="168">
        <v>2859</v>
      </c>
      <c r="P201" s="167"/>
      <c r="Q201" s="168">
        <v>5718</v>
      </c>
    </row>
    <row r="202" spans="9:19" s="109" customFormat="1" ht="15" hidden="1" x14ac:dyDescent="0.25">
      <c r="I202" s="166" t="s">
        <v>68</v>
      </c>
      <c r="J202" s="170"/>
      <c r="K202" s="169">
        <v>1489.539</v>
      </c>
      <c r="L202" s="167"/>
      <c r="M202" s="169">
        <v>2979.078</v>
      </c>
      <c r="N202" s="167"/>
      <c r="O202" s="169">
        <v>2979.078</v>
      </c>
      <c r="P202" s="167"/>
      <c r="Q202" s="169">
        <v>5958.1559999999999</v>
      </c>
    </row>
    <row r="203" spans="9:19" s="109" customFormat="1" ht="15" hidden="1" x14ac:dyDescent="0.25">
      <c r="I203" s="166" t="s">
        <v>69</v>
      </c>
      <c r="J203" s="170"/>
      <c r="K203" s="169">
        <v>1552.0996380000001</v>
      </c>
      <c r="L203" s="167"/>
      <c r="M203" s="169">
        <v>3104.1992760000003</v>
      </c>
      <c r="N203" s="167"/>
      <c r="O203" s="169">
        <v>3104.1992760000003</v>
      </c>
      <c r="P203" s="167"/>
      <c r="Q203" s="169">
        <v>6208.3985520000006</v>
      </c>
    </row>
    <row r="204" spans="9:19" s="109" customFormat="1" ht="15" hidden="1" x14ac:dyDescent="0.25">
      <c r="I204" s="166" t="s">
        <v>88</v>
      </c>
      <c r="J204" s="170"/>
      <c r="K204" s="169">
        <v>1617.2878227960002</v>
      </c>
      <c r="L204" s="167"/>
      <c r="M204" s="169">
        <v>3234.5756455920005</v>
      </c>
      <c r="N204" s="167"/>
      <c r="O204" s="169">
        <v>3234.5756455920005</v>
      </c>
      <c r="P204" s="167"/>
      <c r="Q204" s="169">
        <v>6469.1512911840009</v>
      </c>
    </row>
    <row r="205" spans="9:19" s="109" customFormat="1" ht="15" hidden="1" x14ac:dyDescent="0.25">
      <c r="I205" s="166" t="s">
        <v>89</v>
      </c>
      <c r="J205" s="170"/>
      <c r="K205" s="169">
        <v>1685.2139113534322</v>
      </c>
      <c r="L205" s="167"/>
      <c r="M205" s="169">
        <v>3370.4278227068644</v>
      </c>
      <c r="N205" s="167"/>
      <c r="O205" s="169">
        <v>3370.4278227068644</v>
      </c>
      <c r="P205" s="167"/>
      <c r="Q205" s="169">
        <v>6740.8556454137288</v>
      </c>
    </row>
    <row r="206" spans="9:19" s="109" customFormat="1" ht="15" hidden="1" x14ac:dyDescent="0.25">
      <c r="I206" s="166" t="s">
        <v>90</v>
      </c>
      <c r="J206" s="170"/>
      <c r="K206" s="169">
        <v>1755.9928956302765</v>
      </c>
      <c r="L206" s="167"/>
      <c r="M206" s="169">
        <v>3511.985791260553</v>
      </c>
      <c r="N206" s="167"/>
      <c r="O206" s="169">
        <v>3511.985791260553</v>
      </c>
      <c r="P206" s="167"/>
      <c r="Q206" s="169">
        <v>7023.971582521106</v>
      </c>
    </row>
    <row r="207" spans="9:19" s="109" customFormat="1" ht="15" hidden="1" x14ac:dyDescent="0.25">
      <c r="I207" s="166" t="s">
        <v>103</v>
      </c>
      <c r="J207" s="170"/>
      <c r="K207" s="169">
        <v>1829.7445972467483</v>
      </c>
      <c r="L207" s="167"/>
      <c r="M207" s="169">
        <v>3659.4891944934966</v>
      </c>
      <c r="N207" s="167"/>
      <c r="O207" s="169">
        <v>3659.4891944934966</v>
      </c>
      <c r="P207" s="167"/>
      <c r="Q207" s="169">
        <v>7318.9783889869932</v>
      </c>
    </row>
    <row r="208" spans="9:19" s="109" customFormat="1" ht="15" hidden="1" x14ac:dyDescent="0.25">
      <c r="I208" s="166" t="s">
        <v>112</v>
      </c>
      <c r="J208" s="170"/>
      <c r="K208" s="169">
        <v>1906.5938703311117</v>
      </c>
      <c r="L208" s="167"/>
      <c r="M208" s="169">
        <v>3813.1877406622234</v>
      </c>
      <c r="N208" s="167"/>
      <c r="O208" s="169">
        <v>3813.1877406622234</v>
      </c>
      <c r="P208" s="167"/>
      <c r="Q208" s="169">
        <v>7626.3754813244468</v>
      </c>
    </row>
    <row r="209" spans="9:17" s="109" customFormat="1" ht="15" hidden="1" x14ac:dyDescent="0.25">
      <c r="I209" s="166"/>
      <c r="J209" s="170"/>
      <c r="K209" s="169">
        <v>0</v>
      </c>
      <c r="L209" s="170"/>
      <c r="M209" s="171"/>
      <c r="N209" s="167"/>
      <c r="O209" s="169">
        <v>0</v>
      </c>
      <c r="P209" s="167"/>
      <c r="Q209" s="171"/>
    </row>
    <row r="210" spans="9:17" s="109" customFormat="1" ht="15" hidden="1" x14ac:dyDescent="0.25">
      <c r="I210" s="166" t="s">
        <v>72</v>
      </c>
      <c r="J210" s="170"/>
      <c r="K210" s="172">
        <v>1429.5</v>
      </c>
      <c r="L210" s="173"/>
      <c r="M210" s="172">
        <v>2859</v>
      </c>
      <c r="N210" s="173"/>
      <c r="O210" s="172">
        <v>2859</v>
      </c>
      <c r="P210" s="173"/>
      <c r="Q210" s="172">
        <v>5718</v>
      </c>
    </row>
    <row r="211" spans="9:17" s="109" customFormat="1" ht="15" hidden="1" x14ac:dyDescent="0.25">
      <c r="I211" s="166" t="s">
        <v>73</v>
      </c>
      <c r="J211" s="170"/>
      <c r="K211" s="169">
        <v>1489.539</v>
      </c>
      <c r="L211" s="173"/>
      <c r="M211" s="169">
        <v>2979.078</v>
      </c>
      <c r="N211" s="173"/>
      <c r="O211" s="169">
        <v>2979.078</v>
      </c>
      <c r="P211" s="173"/>
      <c r="Q211" s="169">
        <v>5958.1559999999999</v>
      </c>
    </row>
    <row r="212" spans="9:17" s="109" customFormat="1" ht="15" hidden="1" x14ac:dyDescent="0.25">
      <c r="I212" s="166" t="s">
        <v>91</v>
      </c>
      <c r="J212" s="170"/>
      <c r="K212" s="169">
        <v>1552.0996380000001</v>
      </c>
      <c r="L212" s="173"/>
      <c r="M212" s="169">
        <v>3104.1992760000003</v>
      </c>
      <c r="N212" s="173"/>
      <c r="O212" s="169">
        <v>3104.1992760000003</v>
      </c>
      <c r="P212" s="173"/>
      <c r="Q212" s="169">
        <v>6208.3985520000006</v>
      </c>
    </row>
    <row r="213" spans="9:17" s="109" customFormat="1" ht="15" hidden="1" x14ac:dyDescent="0.25">
      <c r="I213" s="166" t="s">
        <v>92</v>
      </c>
      <c r="J213" s="170"/>
      <c r="K213" s="169">
        <v>1617.2878227960002</v>
      </c>
      <c r="L213" s="173"/>
      <c r="M213" s="169">
        <v>3234.5756455920005</v>
      </c>
      <c r="N213" s="173"/>
      <c r="O213" s="169">
        <v>3234.5756455920005</v>
      </c>
      <c r="P213" s="173"/>
      <c r="Q213" s="169">
        <v>6469.1512911840009</v>
      </c>
    </row>
    <row r="214" spans="9:17" s="109" customFormat="1" ht="15" hidden="1" x14ac:dyDescent="0.25">
      <c r="I214" s="166" t="s">
        <v>93</v>
      </c>
      <c r="J214" s="170"/>
      <c r="K214" s="169">
        <v>1685.2139113534322</v>
      </c>
      <c r="L214" s="173"/>
      <c r="M214" s="169">
        <v>3370.4278227068644</v>
      </c>
      <c r="N214" s="173"/>
      <c r="O214" s="169">
        <v>3370.4278227068644</v>
      </c>
      <c r="P214" s="173"/>
      <c r="Q214" s="169">
        <v>6740.8556454137288</v>
      </c>
    </row>
    <row r="215" spans="9:17" s="109" customFormat="1" ht="15" hidden="1" x14ac:dyDescent="0.25">
      <c r="I215" s="166" t="s">
        <v>104</v>
      </c>
      <c r="J215" s="170"/>
      <c r="K215" s="169">
        <v>1755.9928956302765</v>
      </c>
      <c r="L215" s="173"/>
      <c r="M215" s="169">
        <v>3511.985791260553</v>
      </c>
      <c r="N215" s="173"/>
      <c r="O215" s="169">
        <v>3511.985791260553</v>
      </c>
      <c r="P215" s="173"/>
      <c r="Q215" s="169">
        <v>7023.971582521106</v>
      </c>
    </row>
    <row r="216" spans="9:17" s="109" customFormat="1" ht="15" hidden="1" x14ac:dyDescent="0.25">
      <c r="I216" s="166" t="s">
        <v>105</v>
      </c>
      <c r="J216" s="170"/>
      <c r="K216" s="169">
        <v>1829.7445972467483</v>
      </c>
      <c r="L216" s="173"/>
      <c r="M216" s="169">
        <v>3659.4891944934966</v>
      </c>
      <c r="N216" s="173"/>
      <c r="O216" s="169">
        <v>3659.4891944934966</v>
      </c>
      <c r="P216" s="173"/>
      <c r="Q216" s="169">
        <v>7318.9783889869932</v>
      </c>
    </row>
    <row r="217" spans="9:17" s="109" customFormat="1" ht="15" hidden="1" x14ac:dyDescent="0.25">
      <c r="I217" s="166" t="s">
        <v>111</v>
      </c>
      <c r="J217" s="170"/>
      <c r="K217" s="169">
        <v>1906.5938703311117</v>
      </c>
      <c r="L217" s="173"/>
      <c r="M217" s="169">
        <v>3813.1877406622234</v>
      </c>
      <c r="N217" s="173"/>
      <c r="O217" s="169">
        <v>3813.1877406622234</v>
      </c>
      <c r="P217" s="173"/>
      <c r="Q217" s="169">
        <v>7626.3754813244468</v>
      </c>
    </row>
    <row r="218" spans="9:17" s="109" customFormat="1" ht="15" hidden="1" x14ac:dyDescent="0.25">
      <c r="I218" s="166"/>
      <c r="J218" s="170"/>
      <c r="K218" s="169">
        <v>0</v>
      </c>
      <c r="L218" s="170"/>
      <c r="M218" s="171"/>
      <c r="N218" s="167"/>
      <c r="O218" s="169">
        <v>0</v>
      </c>
      <c r="P218" s="167"/>
      <c r="Q218" s="171"/>
    </row>
    <row r="219" spans="9:17" s="109" customFormat="1" ht="15" hidden="1" x14ac:dyDescent="0.25">
      <c r="I219" s="166" t="s">
        <v>62</v>
      </c>
      <c r="J219" s="170"/>
      <c r="K219" s="174">
        <v>795</v>
      </c>
      <c r="L219" s="167"/>
      <c r="M219" s="174">
        <v>1590</v>
      </c>
      <c r="N219" s="167"/>
      <c r="O219" s="174">
        <v>1590</v>
      </c>
      <c r="P219" s="175"/>
      <c r="Q219" s="174">
        <v>3180</v>
      </c>
    </row>
    <row r="220" spans="9:17" s="109" customFormat="1" ht="15" hidden="1" x14ac:dyDescent="0.25">
      <c r="I220" s="166" t="s">
        <v>63</v>
      </c>
      <c r="J220" s="170"/>
      <c r="K220" s="169">
        <v>828.39</v>
      </c>
      <c r="L220" s="167"/>
      <c r="M220" s="169">
        <v>1656.78</v>
      </c>
      <c r="N220" s="167"/>
      <c r="O220" s="169">
        <v>1656.78</v>
      </c>
      <c r="P220" s="175"/>
      <c r="Q220" s="169">
        <v>3313.56</v>
      </c>
    </row>
    <row r="221" spans="9:17" s="109" customFormat="1" ht="15" hidden="1" x14ac:dyDescent="0.25">
      <c r="I221" s="166" t="s">
        <v>64</v>
      </c>
      <c r="J221" s="170"/>
      <c r="K221" s="169">
        <v>863.18237999999997</v>
      </c>
      <c r="L221" s="167"/>
      <c r="M221" s="169">
        <v>1726.3647599999999</v>
      </c>
      <c r="N221" s="167"/>
      <c r="O221" s="169">
        <v>1726.3647599999999</v>
      </c>
      <c r="P221" s="175"/>
      <c r="Q221" s="169">
        <v>3452.7295199999999</v>
      </c>
    </row>
    <row r="222" spans="9:17" s="109" customFormat="1" ht="15" hidden="1" x14ac:dyDescent="0.25">
      <c r="I222" s="166" t="s">
        <v>94</v>
      </c>
      <c r="J222" s="170"/>
      <c r="K222" s="169">
        <v>899.43603996000002</v>
      </c>
      <c r="L222" s="167"/>
      <c r="M222" s="169">
        <v>1798.87207992</v>
      </c>
      <c r="N222" s="167"/>
      <c r="O222" s="169">
        <v>1798.87207992</v>
      </c>
      <c r="P222" s="175"/>
      <c r="Q222" s="169">
        <v>3597.7441598400001</v>
      </c>
    </row>
    <row r="223" spans="9:17" s="109" customFormat="1" ht="15" hidden="1" x14ac:dyDescent="0.25">
      <c r="I223" s="166" t="s">
        <v>95</v>
      </c>
      <c r="J223" s="170"/>
      <c r="K223" s="169">
        <v>937.21235363832</v>
      </c>
      <c r="L223" s="167"/>
      <c r="M223" s="169">
        <v>1874.42470727664</v>
      </c>
      <c r="N223" s="167"/>
      <c r="O223" s="169">
        <v>1874.42470727664</v>
      </c>
      <c r="P223" s="175"/>
      <c r="Q223" s="169">
        <v>3748.84941455328</v>
      </c>
    </row>
    <row r="224" spans="9:17" s="109" customFormat="1" ht="15" hidden="1" x14ac:dyDescent="0.25">
      <c r="I224" s="166" t="s">
        <v>96</v>
      </c>
      <c r="J224" s="170"/>
      <c r="K224" s="169">
        <v>976.57527249112945</v>
      </c>
      <c r="L224" s="167"/>
      <c r="M224" s="169">
        <v>1953.1505449822589</v>
      </c>
      <c r="N224" s="167"/>
      <c r="O224" s="169">
        <v>1953.1505449822589</v>
      </c>
      <c r="P224" s="175"/>
      <c r="Q224" s="169">
        <v>3906.3010899645178</v>
      </c>
    </row>
    <row r="225" spans="9:20" s="109" customFormat="1" ht="15" hidden="1" x14ac:dyDescent="0.25">
      <c r="I225" s="166" t="s">
        <v>106</v>
      </c>
      <c r="J225" s="170"/>
      <c r="K225" s="169">
        <v>1017.591433935757</v>
      </c>
      <c r="L225" s="167"/>
      <c r="M225" s="169">
        <v>2035.182867871514</v>
      </c>
      <c r="N225" s="167"/>
      <c r="O225" s="169">
        <v>2035.182867871514</v>
      </c>
      <c r="P225" s="175"/>
      <c r="Q225" s="169">
        <v>4070.3657357430279</v>
      </c>
    </row>
    <row r="226" spans="9:20" s="109" customFormat="1" ht="15" hidden="1" x14ac:dyDescent="0.25">
      <c r="I226" s="166" t="s">
        <v>110</v>
      </c>
      <c r="J226" s="177"/>
      <c r="K226" s="169">
        <v>1060.3302741610589</v>
      </c>
      <c r="L226" s="178"/>
      <c r="M226" s="169">
        <v>2120.6605483221178</v>
      </c>
      <c r="N226" s="178"/>
      <c r="O226" s="169">
        <v>2120.6605483221178</v>
      </c>
      <c r="P226" s="179"/>
      <c r="Q226" s="169">
        <v>4241.3210966442357</v>
      </c>
    </row>
    <row r="227" spans="9:20" s="109" customFormat="1" ht="15" hidden="1" x14ac:dyDescent="0.25"/>
    <row r="228" spans="9:20" ht="15" hidden="1" x14ac:dyDescent="0.25">
      <c r="I228" s="176" t="s">
        <v>100</v>
      </c>
      <c r="J228" s="176"/>
      <c r="K228" s="176"/>
      <c r="L228" s="176"/>
      <c r="M228" s="176"/>
      <c r="N228" s="176"/>
      <c r="O228" s="176"/>
      <c r="P228" s="176"/>
      <c r="Q228" s="176"/>
      <c r="R228" s="109"/>
      <c r="S228" s="109"/>
      <c r="T228" s="109"/>
    </row>
    <row r="229" spans="9:20" ht="15" hidden="1" x14ac:dyDescent="0.25">
      <c r="I229" s="170"/>
      <c r="J229" s="167"/>
      <c r="K229" s="171" t="s">
        <v>82</v>
      </c>
      <c r="L229" s="167"/>
      <c r="M229" s="171" t="s">
        <v>83</v>
      </c>
      <c r="N229" s="167"/>
      <c r="O229" s="171" t="s">
        <v>84</v>
      </c>
      <c r="P229" s="167"/>
      <c r="Q229" s="171" t="s">
        <v>85</v>
      </c>
      <c r="R229" s="109"/>
      <c r="S229" s="109"/>
      <c r="T229" s="109"/>
    </row>
    <row r="230" spans="9:20" ht="15" hidden="1" x14ac:dyDescent="0.25">
      <c r="I230" s="166"/>
      <c r="J230" s="167"/>
      <c r="K230" s="170"/>
      <c r="L230" s="170"/>
      <c r="M230" s="171"/>
      <c r="N230" s="167"/>
      <c r="O230" s="171"/>
      <c r="P230" s="167"/>
      <c r="Q230" s="171"/>
      <c r="R230" s="109"/>
      <c r="S230" s="109"/>
      <c r="T230" s="109"/>
    </row>
    <row r="231" spans="9:20" ht="15" hidden="1" x14ac:dyDescent="0.25">
      <c r="I231" s="166" t="s">
        <v>67</v>
      </c>
      <c r="J231" s="170"/>
      <c r="K231" s="168">
        <v>1359.75</v>
      </c>
      <c r="L231" s="167"/>
      <c r="M231" s="168">
        <v>2719.5</v>
      </c>
      <c r="N231" s="167"/>
      <c r="O231" s="168">
        <v>2719.5</v>
      </c>
      <c r="P231" s="167"/>
      <c r="Q231" s="168">
        <v>5439</v>
      </c>
      <c r="R231" s="109"/>
      <c r="S231" s="109"/>
      <c r="T231" s="109"/>
    </row>
    <row r="232" spans="9:20" ht="15" hidden="1" x14ac:dyDescent="0.25">
      <c r="I232" s="166" t="s">
        <v>68</v>
      </c>
      <c r="J232" s="170"/>
      <c r="K232" s="169">
        <v>1416.8595</v>
      </c>
      <c r="L232" s="167"/>
      <c r="M232" s="169">
        <v>2833.7190000000001</v>
      </c>
      <c r="N232" s="167"/>
      <c r="O232" s="169">
        <v>2833.7190000000001</v>
      </c>
      <c r="P232" s="167"/>
      <c r="Q232" s="169">
        <v>5667.4380000000001</v>
      </c>
      <c r="R232" s="109"/>
      <c r="S232" s="109"/>
      <c r="T232" s="109"/>
    </row>
    <row r="233" spans="9:20" ht="15" hidden="1" x14ac:dyDescent="0.25">
      <c r="I233" s="166" t="s">
        <v>69</v>
      </c>
      <c r="J233" s="170"/>
      <c r="K233" s="169">
        <v>1476.3675990000002</v>
      </c>
      <c r="L233" s="167"/>
      <c r="M233" s="169">
        <v>2952.7351980000003</v>
      </c>
      <c r="N233" s="167"/>
      <c r="O233" s="169">
        <v>2952.7351980000003</v>
      </c>
      <c r="P233" s="167"/>
      <c r="Q233" s="169">
        <v>5905.4703960000006</v>
      </c>
      <c r="R233" s="109"/>
      <c r="S233" s="109"/>
      <c r="T233" s="109"/>
    </row>
    <row r="234" spans="9:20" ht="15" hidden="1" x14ac:dyDescent="0.25">
      <c r="I234" s="166" t="s">
        <v>88</v>
      </c>
      <c r="J234" s="170"/>
      <c r="K234" s="169">
        <v>1538.3750381580003</v>
      </c>
      <c r="L234" s="167"/>
      <c r="M234" s="169">
        <v>3076.7500763160006</v>
      </c>
      <c r="N234" s="167"/>
      <c r="O234" s="169">
        <v>3076.7500763160006</v>
      </c>
      <c r="P234" s="167"/>
      <c r="Q234" s="169">
        <v>6153.5001526320011</v>
      </c>
      <c r="R234" s="109"/>
      <c r="S234" s="109"/>
      <c r="T234" s="109"/>
    </row>
    <row r="235" spans="9:20" ht="15" hidden="1" x14ac:dyDescent="0.25">
      <c r="I235" s="166" t="s">
        <v>89</v>
      </c>
      <c r="J235" s="170"/>
      <c r="K235" s="169">
        <v>1602.9867897606364</v>
      </c>
      <c r="L235" s="167"/>
      <c r="M235" s="169">
        <v>3205.9735795212728</v>
      </c>
      <c r="N235" s="167"/>
      <c r="O235" s="169">
        <v>3205.9735795212728</v>
      </c>
      <c r="P235" s="167"/>
      <c r="Q235" s="169">
        <v>6411.9471590425455</v>
      </c>
      <c r="R235" s="109"/>
      <c r="S235" s="109"/>
      <c r="T235" s="109"/>
    </row>
    <row r="236" spans="9:20" ht="15" hidden="1" x14ac:dyDescent="0.25">
      <c r="I236" s="166" t="s">
        <v>90</v>
      </c>
      <c r="J236" s="170"/>
      <c r="K236" s="169">
        <v>1670.3122349305831</v>
      </c>
      <c r="L236" s="167"/>
      <c r="M236" s="169">
        <v>3340.6244698611663</v>
      </c>
      <c r="N236" s="167"/>
      <c r="O236" s="169">
        <v>3340.6244698611663</v>
      </c>
      <c r="P236" s="167"/>
      <c r="Q236" s="169">
        <v>6681.2489397223326</v>
      </c>
      <c r="R236" s="109"/>
      <c r="S236" s="109"/>
      <c r="T236" s="109"/>
    </row>
    <row r="237" spans="9:20" ht="15" hidden="1" x14ac:dyDescent="0.25">
      <c r="I237" s="166" t="s">
        <v>103</v>
      </c>
      <c r="J237" s="170"/>
      <c r="K237" s="169">
        <v>1740.4653487976677</v>
      </c>
      <c r="L237" s="167"/>
      <c r="M237" s="169">
        <v>3480.9306975953355</v>
      </c>
      <c r="N237" s="167"/>
      <c r="O237" s="169">
        <v>3480.9306975953355</v>
      </c>
      <c r="P237" s="167"/>
      <c r="Q237" s="169">
        <v>6961.8613951906709</v>
      </c>
      <c r="R237" s="109"/>
      <c r="S237" s="109"/>
      <c r="T237" s="109"/>
    </row>
    <row r="238" spans="9:20" ht="15" hidden="1" x14ac:dyDescent="0.25">
      <c r="I238" s="166" t="s">
        <v>112</v>
      </c>
      <c r="J238" s="170"/>
      <c r="K238" s="169">
        <v>1813.5648934471699</v>
      </c>
      <c r="L238" s="167"/>
      <c r="M238" s="169">
        <v>3627.1297868943398</v>
      </c>
      <c r="N238" s="167"/>
      <c r="O238" s="169">
        <v>3627.1297868943398</v>
      </c>
      <c r="P238" s="167"/>
      <c r="Q238" s="169">
        <v>7254.2595737886795</v>
      </c>
      <c r="R238" s="109"/>
      <c r="S238" s="109"/>
      <c r="T238" s="109"/>
    </row>
    <row r="239" spans="9:20" ht="15" hidden="1" x14ac:dyDescent="0.25">
      <c r="I239" s="166"/>
      <c r="J239" s="170"/>
      <c r="K239" s="169">
        <v>0</v>
      </c>
      <c r="L239" s="170"/>
      <c r="M239" s="171"/>
      <c r="N239" s="167"/>
      <c r="O239" s="169">
        <v>0</v>
      </c>
      <c r="P239" s="167"/>
      <c r="Q239" s="171"/>
      <c r="R239" s="109"/>
      <c r="S239" s="109"/>
      <c r="T239" s="109"/>
    </row>
    <row r="240" spans="9:20" ht="15" hidden="1" x14ac:dyDescent="0.25">
      <c r="I240" s="166" t="s">
        <v>72</v>
      </c>
      <c r="J240" s="170"/>
      <c r="K240" s="172">
        <v>1359.75</v>
      </c>
      <c r="L240" s="173"/>
      <c r="M240" s="172">
        <v>2719.5</v>
      </c>
      <c r="N240" s="173"/>
      <c r="O240" s="172">
        <v>2719.5</v>
      </c>
      <c r="P240" s="173"/>
      <c r="Q240" s="172">
        <v>5439</v>
      </c>
      <c r="R240" s="109"/>
      <c r="S240" s="109"/>
      <c r="T240" s="109"/>
    </row>
    <row r="241" spans="9:20" ht="15" hidden="1" x14ac:dyDescent="0.25">
      <c r="I241" s="166" t="s">
        <v>73</v>
      </c>
      <c r="J241" s="170"/>
      <c r="K241" s="169">
        <v>1416.8595</v>
      </c>
      <c r="L241" s="173"/>
      <c r="M241" s="169">
        <v>2833.7190000000001</v>
      </c>
      <c r="N241" s="173"/>
      <c r="O241" s="169">
        <v>2833.7190000000001</v>
      </c>
      <c r="P241" s="173"/>
      <c r="Q241" s="169">
        <v>5667.4380000000001</v>
      </c>
      <c r="R241" s="109"/>
      <c r="S241" s="109"/>
      <c r="T241" s="109"/>
    </row>
    <row r="242" spans="9:20" ht="15" hidden="1" x14ac:dyDescent="0.25">
      <c r="I242" s="166" t="s">
        <v>91</v>
      </c>
      <c r="J242" s="170"/>
      <c r="K242" s="169">
        <v>1476.3675990000002</v>
      </c>
      <c r="L242" s="173"/>
      <c r="M242" s="169">
        <v>2952.7351980000003</v>
      </c>
      <c r="N242" s="173"/>
      <c r="O242" s="169">
        <v>2952.7351980000003</v>
      </c>
      <c r="P242" s="173"/>
      <c r="Q242" s="169">
        <v>5905.4703960000006</v>
      </c>
      <c r="R242" s="109"/>
      <c r="S242" s="109"/>
      <c r="T242" s="109"/>
    </row>
    <row r="243" spans="9:20" ht="15" hidden="1" x14ac:dyDescent="0.25">
      <c r="I243" s="166" t="s">
        <v>92</v>
      </c>
      <c r="J243" s="170"/>
      <c r="K243" s="169">
        <v>1538.3750381580003</v>
      </c>
      <c r="L243" s="173"/>
      <c r="M243" s="169">
        <v>3076.7500763160006</v>
      </c>
      <c r="N243" s="173"/>
      <c r="O243" s="169">
        <v>3076.7500763160006</v>
      </c>
      <c r="P243" s="173"/>
      <c r="Q243" s="169">
        <v>6153.5001526320011</v>
      </c>
      <c r="R243" s="109"/>
      <c r="S243" s="109"/>
      <c r="T243" s="109"/>
    </row>
    <row r="244" spans="9:20" ht="15" hidden="1" x14ac:dyDescent="0.25">
      <c r="I244" s="166" t="s">
        <v>93</v>
      </c>
      <c r="J244" s="170"/>
      <c r="K244" s="169">
        <v>1602.9867897606364</v>
      </c>
      <c r="L244" s="173"/>
      <c r="M244" s="169">
        <v>3205.9735795212728</v>
      </c>
      <c r="N244" s="173"/>
      <c r="O244" s="169">
        <v>3205.9735795212728</v>
      </c>
      <c r="P244" s="173"/>
      <c r="Q244" s="169">
        <v>6411.9471590425455</v>
      </c>
      <c r="R244" s="109"/>
      <c r="S244" s="109"/>
      <c r="T244" s="109"/>
    </row>
    <row r="245" spans="9:20" ht="15" hidden="1" x14ac:dyDescent="0.25">
      <c r="I245" s="166" t="s">
        <v>104</v>
      </c>
      <c r="J245" s="170"/>
      <c r="K245" s="169">
        <v>1670.3122349305831</v>
      </c>
      <c r="L245" s="173"/>
      <c r="M245" s="169">
        <v>3340.6244698611663</v>
      </c>
      <c r="N245" s="173"/>
      <c r="O245" s="169">
        <v>3340.6244698611663</v>
      </c>
      <c r="P245" s="173"/>
      <c r="Q245" s="169">
        <v>6681.2489397223326</v>
      </c>
      <c r="R245" s="109"/>
      <c r="S245" s="109"/>
      <c r="T245" s="109"/>
    </row>
    <row r="246" spans="9:20" ht="15" hidden="1" x14ac:dyDescent="0.25">
      <c r="I246" s="166" t="s">
        <v>105</v>
      </c>
      <c r="J246" s="170"/>
      <c r="K246" s="169">
        <v>1740.4653487976677</v>
      </c>
      <c r="L246" s="173"/>
      <c r="M246" s="169">
        <v>3480.9306975953355</v>
      </c>
      <c r="N246" s="173"/>
      <c r="O246" s="169">
        <v>3480.9306975953355</v>
      </c>
      <c r="P246" s="173"/>
      <c r="Q246" s="169">
        <v>6961.8613951906709</v>
      </c>
      <c r="R246" s="109"/>
      <c r="S246" s="109"/>
      <c r="T246" s="109"/>
    </row>
    <row r="247" spans="9:20" ht="15" hidden="1" x14ac:dyDescent="0.25">
      <c r="I247" s="166" t="s">
        <v>111</v>
      </c>
      <c r="J247" s="170"/>
      <c r="K247" s="169">
        <v>1813.5648934471699</v>
      </c>
      <c r="L247" s="173"/>
      <c r="M247" s="169">
        <v>3627.1297868943398</v>
      </c>
      <c r="N247" s="173"/>
      <c r="O247" s="169">
        <v>3627.1297868943398</v>
      </c>
      <c r="P247" s="173"/>
      <c r="Q247" s="169">
        <v>7254.2595737886795</v>
      </c>
      <c r="R247" s="109"/>
      <c r="S247" s="109"/>
      <c r="T247" s="109"/>
    </row>
    <row r="248" spans="9:20" ht="15" hidden="1" x14ac:dyDescent="0.25">
      <c r="I248" s="166"/>
      <c r="J248" s="170"/>
      <c r="K248" s="169">
        <v>0</v>
      </c>
      <c r="L248" s="170"/>
      <c r="M248" s="171"/>
      <c r="N248" s="167"/>
      <c r="O248" s="169">
        <v>0</v>
      </c>
      <c r="P248" s="167"/>
      <c r="Q248" s="171"/>
      <c r="R248" s="109"/>
      <c r="S248" s="109"/>
      <c r="T248" s="109"/>
    </row>
    <row r="249" spans="9:20" ht="15" hidden="1" x14ac:dyDescent="0.25">
      <c r="I249" s="166" t="s">
        <v>62</v>
      </c>
      <c r="J249" s="170"/>
      <c r="K249" s="174">
        <v>756.25</v>
      </c>
      <c r="L249" s="167"/>
      <c r="M249" s="174">
        <v>1512.5</v>
      </c>
      <c r="N249" s="167"/>
      <c r="O249" s="174">
        <v>1512.5</v>
      </c>
      <c r="P249" s="175"/>
      <c r="Q249" s="174">
        <v>3025</v>
      </c>
      <c r="R249" s="109"/>
      <c r="S249" s="109"/>
      <c r="T249" s="109"/>
    </row>
    <row r="250" spans="9:20" ht="15" hidden="1" x14ac:dyDescent="0.25">
      <c r="I250" s="166" t="s">
        <v>63</v>
      </c>
      <c r="J250" s="170"/>
      <c r="K250" s="169">
        <v>788.01250000000005</v>
      </c>
      <c r="L250" s="167"/>
      <c r="M250" s="169">
        <v>1576.0250000000001</v>
      </c>
      <c r="N250" s="167"/>
      <c r="O250" s="169">
        <v>1576.0250000000001</v>
      </c>
      <c r="P250" s="175"/>
      <c r="Q250" s="169">
        <v>3152.05</v>
      </c>
      <c r="R250" s="109"/>
      <c r="S250" s="109"/>
      <c r="T250" s="109"/>
    </row>
    <row r="251" spans="9:20" ht="15" hidden="1" x14ac:dyDescent="0.25">
      <c r="I251" s="166" t="s">
        <v>64</v>
      </c>
      <c r="J251" s="170"/>
      <c r="K251" s="169">
        <v>821.10902500000009</v>
      </c>
      <c r="L251" s="167"/>
      <c r="M251" s="169">
        <v>1642.2180500000002</v>
      </c>
      <c r="N251" s="167"/>
      <c r="O251" s="169">
        <v>1642.2180500000002</v>
      </c>
      <c r="P251" s="175"/>
      <c r="Q251" s="169">
        <v>3284.4361000000004</v>
      </c>
      <c r="R251" s="109"/>
      <c r="S251" s="109"/>
      <c r="T251" s="109"/>
    </row>
    <row r="252" spans="9:20" ht="15" hidden="1" x14ac:dyDescent="0.25">
      <c r="I252" s="166" t="s">
        <v>94</v>
      </c>
      <c r="J252" s="170"/>
      <c r="K252" s="169">
        <v>855.59560405000013</v>
      </c>
      <c r="L252" s="167"/>
      <c r="M252" s="169">
        <v>1711.1912081000003</v>
      </c>
      <c r="N252" s="167"/>
      <c r="O252" s="169">
        <v>1711.1912081000003</v>
      </c>
      <c r="P252" s="175"/>
      <c r="Q252" s="169">
        <v>3422.3824162000005</v>
      </c>
      <c r="R252" s="109"/>
      <c r="S252" s="109"/>
      <c r="T252" s="109"/>
    </row>
    <row r="253" spans="9:20" ht="15" hidden="1" x14ac:dyDescent="0.25">
      <c r="I253" s="166" t="s">
        <v>95</v>
      </c>
      <c r="J253" s="170"/>
      <c r="K253" s="169">
        <v>891.53061942010015</v>
      </c>
      <c r="L253" s="167"/>
      <c r="M253" s="169">
        <v>1783.0612388402003</v>
      </c>
      <c r="N253" s="167"/>
      <c r="O253" s="169">
        <v>1783.0612388402003</v>
      </c>
      <c r="P253" s="175"/>
      <c r="Q253" s="169">
        <v>3566.1224776804006</v>
      </c>
      <c r="R253" s="109"/>
      <c r="S253" s="109"/>
      <c r="T253" s="109"/>
    </row>
    <row r="254" spans="9:20" ht="15" hidden="1" x14ac:dyDescent="0.25">
      <c r="I254" s="166" t="s">
        <v>96</v>
      </c>
      <c r="J254" s="170"/>
      <c r="K254" s="169">
        <v>928.9749054357444</v>
      </c>
      <c r="L254" s="167"/>
      <c r="M254" s="169">
        <v>1857.9498108714888</v>
      </c>
      <c r="N254" s="167"/>
      <c r="O254" s="169">
        <v>1857.9498108714888</v>
      </c>
      <c r="P254" s="175"/>
      <c r="Q254" s="169">
        <v>3715.8996217429776</v>
      </c>
      <c r="R254" s="109"/>
      <c r="S254" s="109"/>
      <c r="T254" s="109"/>
    </row>
    <row r="255" spans="9:20" ht="15" hidden="1" x14ac:dyDescent="0.25">
      <c r="I255" s="166" t="s">
        <v>106</v>
      </c>
      <c r="J255" s="170"/>
      <c r="K255" s="169">
        <v>967.99185146404568</v>
      </c>
      <c r="L255" s="167"/>
      <c r="M255" s="169">
        <v>1935.9837029280914</v>
      </c>
      <c r="N255" s="167"/>
      <c r="O255" s="169">
        <v>1935.9837029280914</v>
      </c>
      <c r="P255" s="175"/>
      <c r="Q255" s="169">
        <v>3871.9674058561827</v>
      </c>
      <c r="R255" s="109"/>
      <c r="S255" s="109"/>
      <c r="T255" s="109"/>
    </row>
    <row r="256" spans="9:20" ht="15" hidden="1" x14ac:dyDescent="0.25">
      <c r="I256" s="166" t="s">
        <v>110</v>
      </c>
      <c r="J256" s="177"/>
      <c r="K256" s="169">
        <v>1008.6475092255356</v>
      </c>
      <c r="L256" s="178"/>
      <c r="M256" s="169">
        <v>2017.2950184510712</v>
      </c>
      <c r="N256" s="178"/>
      <c r="O256" s="169">
        <v>2017.2950184510712</v>
      </c>
      <c r="P256" s="179"/>
      <c r="Q256" s="169">
        <v>4034.5900369021424</v>
      </c>
      <c r="R256" s="109"/>
      <c r="S256" s="109"/>
      <c r="T256" s="109"/>
    </row>
    <row r="257" spans="9:20" ht="15" hidden="1" x14ac:dyDescent="0.25">
      <c r="I257" s="166"/>
      <c r="J257" s="177"/>
      <c r="K257" s="169"/>
      <c r="L257" s="178"/>
      <c r="M257" s="169"/>
      <c r="N257" s="178"/>
      <c r="O257" s="169"/>
      <c r="P257" s="179"/>
      <c r="Q257" s="169"/>
      <c r="R257" s="109"/>
      <c r="S257" s="109"/>
      <c r="T257" s="109"/>
    </row>
    <row r="258" spans="9:20" ht="15" hidden="1" x14ac:dyDescent="0.25">
      <c r="I258" s="176" t="s">
        <v>109</v>
      </c>
      <c r="J258" s="176"/>
      <c r="K258" s="176"/>
      <c r="L258" s="176"/>
      <c r="M258" s="176"/>
      <c r="N258" s="176"/>
      <c r="O258" s="176"/>
      <c r="P258" s="176"/>
      <c r="Q258" s="176"/>
      <c r="R258" s="152"/>
      <c r="S258" s="152"/>
      <c r="T258" s="152"/>
    </row>
    <row r="259" spans="9:20" ht="15" hidden="1" x14ac:dyDescent="0.25">
      <c r="I259" s="170"/>
      <c r="J259" s="167"/>
      <c r="K259" s="171" t="s">
        <v>82</v>
      </c>
      <c r="L259" s="167"/>
      <c r="M259" s="171" t="s">
        <v>83</v>
      </c>
      <c r="N259" s="167"/>
      <c r="O259" s="171" t="s">
        <v>84</v>
      </c>
      <c r="P259" s="167"/>
      <c r="Q259" s="171" t="s">
        <v>85</v>
      </c>
      <c r="R259" s="152"/>
      <c r="S259" s="152"/>
      <c r="T259" s="152"/>
    </row>
    <row r="260" spans="9:20" ht="15" hidden="1" x14ac:dyDescent="0.25">
      <c r="I260" s="166"/>
      <c r="J260" s="167"/>
      <c r="K260" s="170"/>
      <c r="L260" s="170"/>
      <c r="M260" s="171"/>
      <c r="N260" s="167"/>
      <c r="O260" s="171"/>
      <c r="P260" s="167"/>
      <c r="Q260" s="171"/>
      <c r="R260" s="152"/>
      <c r="S260" s="152"/>
      <c r="T260" s="152"/>
    </row>
    <row r="261" spans="9:20" ht="15" hidden="1" x14ac:dyDescent="0.25">
      <c r="I261" s="166" t="s">
        <v>67</v>
      </c>
      <c r="J261" s="170"/>
      <c r="K261" s="168">
        <v>1429.5</v>
      </c>
      <c r="L261" s="167"/>
      <c r="M261" s="168">
        <v>2859</v>
      </c>
      <c r="N261" s="167"/>
      <c r="O261" s="168">
        <v>2859</v>
      </c>
      <c r="P261" s="167"/>
      <c r="Q261" s="168">
        <v>5718</v>
      </c>
      <c r="R261" s="152"/>
      <c r="S261" s="152"/>
      <c r="T261" s="152"/>
    </row>
    <row r="262" spans="9:20" ht="15" hidden="1" x14ac:dyDescent="0.25">
      <c r="I262" s="166" t="s">
        <v>68</v>
      </c>
      <c r="J262" s="170"/>
      <c r="K262" s="169">
        <v>1489.539</v>
      </c>
      <c r="L262" s="167"/>
      <c r="M262" s="169">
        <v>2979.078</v>
      </c>
      <c r="N262" s="167"/>
      <c r="O262" s="169">
        <v>2979.078</v>
      </c>
      <c r="P262" s="167"/>
      <c r="Q262" s="169">
        <v>5958.1559999999999</v>
      </c>
      <c r="R262" s="152"/>
      <c r="S262" s="152"/>
      <c r="T262" s="152"/>
    </row>
    <row r="263" spans="9:20" ht="15" hidden="1" x14ac:dyDescent="0.25">
      <c r="I263" s="166" t="s">
        <v>69</v>
      </c>
      <c r="J263" s="170"/>
      <c r="K263" s="169">
        <v>1552.0996380000001</v>
      </c>
      <c r="L263" s="167"/>
      <c r="M263" s="169">
        <v>3104.1992760000003</v>
      </c>
      <c r="N263" s="167"/>
      <c r="O263" s="169">
        <v>3104.1992760000003</v>
      </c>
      <c r="P263" s="167"/>
      <c r="Q263" s="169">
        <v>6208.3985520000006</v>
      </c>
      <c r="R263" s="152"/>
      <c r="S263" s="152"/>
      <c r="T263" s="152"/>
    </row>
    <row r="264" spans="9:20" ht="15" hidden="1" x14ac:dyDescent="0.25">
      <c r="I264" s="166" t="s">
        <v>88</v>
      </c>
      <c r="J264" s="170"/>
      <c r="K264" s="169">
        <v>1617.2878227960002</v>
      </c>
      <c r="L264" s="167"/>
      <c r="M264" s="169">
        <v>3234.5756455920005</v>
      </c>
      <c r="N264" s="167"/>
      <c r="O264" s="169">
        <v>3234.5756455920005</v>
      </c>
      <c r="P264" s="167"/>
      <c r="Q264" s="169">
        <v>6469.1512911840009</v>
      </c>
      <c r="R264" s="152"/>
      <c r="S264" s="152"/>
      <c r="T264" s="152"/>
    </row>
    <row r="265" spans="9:20" ht="15" hidden="1" x14ac:dyDescent="0.25">
      <c r="I265" s="166" t="s">
        <v>89</v>
      </c>
      <c r="J265" s="170"/>
      <c r="K265" s="169">
        <v>1685.2139113534322</v>
      </c>
      <c r="L265" s="167"/>
      <c r="M265" s="169">
        <v>3370.4278227068644</v>
      </c>
      <c r="N265" s="167"/>
      <c r="O265" s="169">
        <v>3370.4278227068644</v>
      </c>
      <c r="P265" s="167"/>
      <c r="Q265" s="169">
        <v>6740.8556454137288</v>
      </c>
      <c r="R265" s="152"/>
      <c r="S265" s="152"/>
      <c r="T265" s="152"/>
    </row>
    <row r="266" spans="9:20" ht="15" hidden="1" x14ac:dyDescent="0.25">
      <c r="I266" s="166" t="s">
        <v>90</v>
      </c>
      <c r="J266" s="170"/>
      <c r="K266" s="169">
        <v>1755.9928956302765</v>
      </c>
      <c r="L266" s="167"/>
      <c r="M266" s="169">
        <v>3511.985791260553</v>
      </c>
      <c r="N266" s="167"/>
      <c r="O266" s="169">
        <v>3511.985791260553</v>
      </c>
      <c r="P266" s="167"/>
      <c r="Q266" s="169">
        <v>7023.971582521106</v>
      </c>
      <c r="R266" s="152"/>
      <c r="S266" s="152"/>
      <c r="T266" s="152"/>
    </row>
    <row r="267" spans="9:20" ht="15" hidden="1" x14ac:dyDescent="0.25">
      <c r="I267" s="166" t="s">
        <v>103</v>
      </c>
      <c r="J267" s="170"/>
      <c r="K267" s="169">
        <v>1829.7445972467483</v>
      </c>
      <c r="L267" s="167"/>
      <c r="M267" s="169">
        <v>3659.4891944934966</v>
      </c>
      <c r="N267" s="167"/>
      <c r="O267" s="169">
        <v>3659.4891944934966</v>
      </c>
      <c r="P267" s="167"/>
      <c r="Q267" s="169">
        <v>7318.9783889869932</v>
      </c>
      <c r="R267" s="152"/>
      <c r="S267" s="152"/>
      <c r="T267" s="152"/>
    </row>
    <row r="268" spans="9:20" ht="15" hidden="1" x14ac:dyDescent="0.25">
      <c r="I268" s="166" t="s">
        <v>112</v>
      </c>
      <c r="J268" s="170"/>
      <c r="K268" s="169">
        <v>1906.5938703311117</v>
      </c>
      <c r="L268" s="167"/>
      <c r="M268" s="169">
        <v>3813.1877406622234</v>
      </c>
      <c r="N268" s="167"/>
      <c r="O268" s="169">
        <v>3813.1877406622234</v>
      </c>
      <c r="P268" s="167"/>
      <c r="Q268" s="169">
        <v>7626.3754813244468</v>
      </c>
      <c r="R268" s="152"/>
      <c r="S268" s="152"/>
      <c r="T268" s="152"/>
    </row>
    <row r="269" spans="9:20" ht="15" hidden="1" x14ac:dyDescent="0.25">
      <c r="I269" s="166"/>
      <c r="J269" s="170"/>
      <c r="K269" s="169">
        <v>0</v>
      </c>
      <c r="L269" s="170"/>
      <c r="M269" s="171"/>
      <c r="N269" s="167"/>
      <c r="O269" s="169">
        <v>0</v>
      </c>
      <c r="P269" s="167"/>
      <c r="Q269" s="171"/>
      <c r="R269" s="152"/>
      <c r="S269" s="152"/>
      <c r="T269" s="152"/>
    </row>
    <row r="270" spans="9:20" ht="15" hidden="1" x14ac:dyDescent="0.25">
      <c r="I270" s="166" t="s">
        <v>72</v>
      </c>
      <c r="J270" s="170"/>
      <c r="K270" s="172">
        <v>1429.5</v>
      </c>
      <c r="L270" s="173"/>
      <c r="M270" s="172">
        <v>2859</v>
      </c>
      <c r="N270" s="173"/>
      <c r="O270" s="172">
        <v>2859</v>
      </c>
      <c r="P270" s="173"/>
      <c r="Q270" s="172">
        <v>5718</v>
      </c>
      <c r="R270" s="152"/>
      <c r="S270" s="152"/>
      <c r="T270" s="152"/>
    </row>
    <row r="271" spans="9:20" ht="15" hidden="1" x14ac:dyDescent="0.25">
      <c r="I271" s="166" t="s">
        <v>73</v>
      </c>
      <c r="J271" s="170"/>
      <c r="K271" s="169">
        <v>1489.539</v>
      </c>
      <c r="L271" s="173"/>
      <c r="M271" s="169">
        <v>2979.078</v>
      </c>
      <c r="N271" s="173"/>
      <c r="O271" s="169">
        <v>2979.078</v>
      </c>
      <c r="P271" s="173"/>
      <c r="Q271" s="169">
        <v>5958.1559999999999</v>
      </c>
      <c r="R271" s="152"/>
      <c r="S271" s="152"/>
      <c r="T271" s="152"/>
    </row>
    <row r="272" spans="9:20" ht="15" hidden="1" x14ac:dyDescent="0.25">
      <c r="I272" s="166" t="s">
        <v>91</v>
      </c>
      <c r="J272" s="170"/>
      <c r="K272" s="169">
        <v>1552.0996380000001</v>
      </c>
      <c r="L272" s="173"/>
      <c r="M272" s="169">
        <v>3104.1992760000003</v>
      </c>
      <c r="N272" s="173"/>
      <c r="O272" s="169">
        <v>3104.1992760000003</v>
      </c>
      <c r="P272" s="173"/>
      <c r="Q272" s="169">
        <v>6208.3985520000006</v>
      </c>
      <c r="R272" s="152"/>
      <c r="S272" s="152"/>
      <c r="T272" s="152"/>
    </row>
    <row r="273" spans="9:20" ht="15" hidden="1" x14ac:dyDescent="0.25">
      <c r="I273" s="166" t="s">
        <v>92</v>
      </c>
      <c r="J273" s="170"/>
      <c r="K273" s="169">
        <v>1617.2878227960002</v>
      </c>
      <c r="L273" s="173"/>
      <c r="M273" s="169">
        <v>3234.5756455920005</v>
      </c>
      <c r="N273" s="173"/>
      <c r="O273" s="169">
        <v>3234.5756455920005</v>
      </c>
      <c r="P273" s="173"/>
      <c r="Q273" s="169">
        <v>6469.1512911840009</v>
      </c>
      <c r="R273" s="152"/>
      <c r="S273" s="152"/>
      <c r="T273" s="152"/>
    </row>
    <row r="274" spans="9:20" ht="15" hidden="1" x14ac:dyDescent="0.25">
      <c r="I274" s="166" t="s">
        <v>93</v>
      </c>
      <c r="J274" s="170"/>
      <c r="K274" s="169">
        <v>1685.2139113534322</v>
      </c>
      <c r="L274" s="173"/>
      <c r="M274" s="169">
        <v>3370.4278227068644</v>
      </c>
      <c r="N274" s="173"/>
      <c r="O274" s="169">
        <v>3370.4278227068644</v>
      </c>
      <c r="P274" s="173"/>
      <c r="Q274" s="169">
        <v>6740.8556454137288</v>
      </c>
      <c r="R274" s="152"/>
      <c r="S274" s="152"/>
      <c r="T274" s="152"/>
    </row>
    <row r="275" spans="9:20" ht="15" hidden="1" x14ac:dyDescent="0.25">
      <c r="I275" s="166" t="s">
        <v>104</v>
      </c>
      <c r="J275" s="170"/>
      <c r="K275" s="169">
        <v>1755.9928956302765</v>
      </c>
      <c r="L275" s="173"/>
      <c r="M275" s="169">
        <v>3511.985791260553</v>
      </c>
      <c r="N275" s="173"/>
      <c r="O275" s="169">
        <v>3511.985791260553</v>
      </c>
      <c r="P275" s="173"/>
      <c r="Q275" s="169">
        <v>7023.971582521106</v>
      </c>
      <c r="R275" s="152"/>
      <c r="S275" s="152"/>
      <c r="T275" s="152"/>
    </row>
    <row r="276" spans="9:20" ht="15" hidden="1" x14ac:dyDescent="0.25">
      <c r="I276" s="166" t="s">
        <v>105</v>
      </c>
      <c r="J276" s="170"/>
      <c r="K276" s="169">
        <v>1829.7445972467483</v>
      </c>
      <c r="L276" s="173"/>
      <c r="M276" s="169">
        <v>3659.4891944934966</v>
      </c>
      <c r="N276" s="173"/>
      <c r="O276" s="169">
        <v>3659.4891944934966</v>
      </c>
      <c r="P276" s="173"/>
      <c r="Q276" s="169">
        <v>7318.9783889869932</v>
      </c>
      <c r="R276" s="152"/>
      <c r="S276" s="152"/>
      <c r="T276" s="152"/>
    </row>
    <row r="277" spans="9:20" ht="15" hidden="1" x14ac:dyDescent="0.25">
      <c r="I277" s="166" t="s">
        <v>111</v>
      </c>
      <c r="J277" s="170"/>
      <c r="K277" s="169">
        <v>1906.5938703311117</v>
      </c>
      <c r="L277" s="173"/>
      <c r="M277" s="169">
        <v>3813.1877406622234</v>
      </c>
      <c r="N277" s="173"/>
      <c r="O277" s="169">
        <v>3813.1877406622234</v>
      </c>
      <c r="P277" s="173"/>
      <c r="Q277" s="169">
        <v>7626.3754813244468</v>
      </c>
      <c r="R277" s="152"/>
      <c r="S277" s="152"/>
      <c r="T277" s="152"/>
    </row>
    <row r="278" spans="9:20" ht="15" hidden="1" x14ac:dyDescent="0.25">
      <c r="I278" s="166"/>
      <c r="J278" s="170"/>
      <c r="K278" s="169">
        <v>0</v>
      </c>
      <c r="L278" s="170"/>
      <c r="M278" s="171"/>
      <c r="N278" s="167"/>
      <c r="O278" s="169">
        <v>0</v>
      </c>
      <c r="P278" s="167"/>
      <c r="Q278" s="171"/>
      <c r="R278" s="152"/>
      <c r="S278" s="152"/>
      <c r="T278" s="152"/>
    </row>
    <row r="279" spans="9:20" ht="15" hidden="1" x14ac:dyDescent="0.25">
      <c r="I279" s="166" t="s">
        <v>62</v>
      </c>
      <c r="J279" s="170"/>
      <c r="K279" s="174">
        <v>795</v>
      </c>
      <c r="L279" s="167"/>
      <c r="M279" s="174">
        <v>1590</v>
      </c>
      <c r="N279" s="167"/>
      <c r="O279" s="174">
        <v>1590</v>
      </c>
      <c r="P279" s="175"/>
      <c r="Q279" s="174">
        <v>3180</v>
      </c>
      <c r="R279" s="152"/>
      <c r="S279" s="152"/>
      <c r="T279" s="152"/>
    </row>
    <row r="280" spans="9:20" ht="15" hidden="1" x14ac:dyDescent="0.25">
      <c r="I280" s="166" t="s">
        <v>63</v>
      </c>
      <c r="J280" s="170"/>
      <c r="K280" s="169">
        <v>828.39</v>
      </c>
      <c r="L280" s="167"/>
      <c r="M280" s="169">
        <v>1656.78</v>
      </c>
      <c r="N280" s="167"/>
      <c r="O280" s="169">
        <v>1656.78</v>
      </c>
      <c r="P280" s="175"/>
      <c r="Q280" s="169">
        <v>3313.56</v>
      </c>
      <c r="R280" s="152"/>
      <c r="S280" s="152"/>
      <c r="T280" s="152"/>
    </row>
    <row r="281" spans="9:20" ht="15" hidden="1" x14ac:dyDescent="0.25">
      <c r="I281" s="166" t="s">
        <v>64</v>
      </c>
      <c r="J281" s="170"/>
      <c r="K281" s="169">
        <v>863.18237999999997</v>
      </c>
      <c r="L281" s="167"/>
      <c r="M281" s="169">
        <v>1726.3647599999999</v>
      </c>
      <c r="N281" s="167"/>
      <c r="O281" s="169">
        <v>1726.3647599999999</v>
      </c>
      <c r="P281" s="175"/>
      <c r="Q281" s="169">
        <v>3452.7295199999999</v>
      </c>
      <c r="R281" s="152"/>
      <c r="S281" s="152"/>
      <c r="T281" s="152"/>
    </row>
    <row r="282" spans="9:20" ht="15" hidden="1" x14ac:dyDescent="0.25">
      <c r="I282" s="166" t="s">
        <v>94</v>
      </c>
      <c r="J282" s="170"/>
      <c r="K282" s="169">
        <v>899.43603996000002</v>
      </c>
      <c r="L282" s="167"/>
      <c r="M282" s="169">
        <v>1798.87207992</v>
      </c>
      <c r="N282" s="167"/>
      <c r="O282" s="169">
        <v>1798.87207992</v>
      </c>
      <c r="P282" s="175"/>
      <c r="Q282" s="169">
        <v>3597.7441598400001</v>
      </c>
      <c r="R282" s="152"/>
      <c r="S282" s="152"/>
      <c r="T282" s="152"/>
    </row>
    <row r="283" spans="9:20" ht="15" hidden="1" x14ac:dyDescent="0.25">
      <c r="I283" s="166" t="s">
        <v>95</v>
      </c>
      <c r="J283" s="170"/>
      <c r="K283" s="169">
        <v>937.21235363832</v>
      </c>
      <c r="L283" s="167"/>
      <c r="M283" s="169">
        <v>1874.42470727664</v>
      </c>
      <c r="N283" s="167"/>
      <c r="O283" s="169">
        <v>1874.42470727664</v>
      </c>
      <c r="P283" s="175"/>
      <c r="Q283" s="169">
        <v>3748.84941455328</v>
      </c>
      <c r="R283" s="152"/>
      <c r="S283" s="152"/>
      <c r="T283" s="152"/>
    </row>
    <row r="284" spans="9:20" ht="15" hidden="1" x14ac:dyDescent="0.25">
      <c r="I284" s="166" t="s">
        <v>96</v>
      </c>
      <c r="J284" s="170"/>
      <c r="K284" s="169">
        <v>976.57527249112945</v>
      </c>
      <c r="L284" s="167"/>
      <c r="M284" s="169">
        <v>1953.1505449822589</v>
      </c>
      <c r="N284" s="167"/>
      <c r="O284" s="169">
        <v>1953.1505449822589</v>
      </c>
      <c r="P284" s="175"/>
      <c r="Q284" s="169">
        <v>3906.3010899645178</v>
      </c>
      <c r="R284" s="152"/>
      <c r="S284" s="152"/>
      <c r="T284" s="152"/>
    </row>
    <row r="285" spans="9:20" ht="15" hidden="1" x14ac:dyDescent="0.25">
      <c r="I285" s="166" t="s">
        <v>106</v>
      </c>
      <c r="J285" s="170"/>
      <c r="K285" s="169">
        <v>1017.591433935757</v>
      </c>
      <c r="L285" s="167"/>
      <c r="M285" s="169">
        <v>2035.182867871514</v>
      </c>
      <c r="N285" s="167"/>
      <c r="O285" s="169">
        <v>2035.182867871514</v>
      </c>
      <c r="P285" s="175"/>
      <c r="Q285" s="169">
        <v>4070.3657357430279</v>
      </c>
      <c r="R285" s="152"/>
      <c r="S285" s="152"/>
      <c r="T285" s="152"/>
    </row>
    <row r="286" spans="9:20" ht="15" hidden="1" x14ac:dyDescent="0.25">
      <c r="I286" s="166" t="s">
        <v>110</v>
      </c>
      <c r="J286" s="177"/>
      <c r="K286" s="169">
        <v>1060.3302741610589</v>
      </c>
      <c r="L286" s="178"/>
      <c r="M286" s="169">
        <v>2120.6605483221178</v>
      </c>
      <c r="N286" s="178"/>
      <c r="O286" s="169">
        <v>2120.6605483221178</v>
      </c>
      <c r="P286" s="179"/>
      <c r="Q286" s="169">
        <v>4241.3210966442357</v>
      </c>
      <c r="R286" s="180"/>
      <c r="S286" s="180"/>
      <c r="T286" s="152"/>
    </row>
  </sheetData>
  <sheetProtection selectLockedCells="1"/>
  <mergeCells count="67">
    <mergeCell ref="C11:H11"/>
    <mergeCell ref="C3:I3"/>
    <mergeCell ref="C6:F6"/>
    <mergeCell ref="G6:H6"/>
    <mergeCell ref="C7:F7"/>
    <mergeCell ref="C8:F8"/>
    <mergeCell ref="A33:A37"/>
    <mergeCell ref="C33:D33"/>
    <mergeCell ref="C35:D35"/>
    <mergeCell ref="C37:D37"/>
    <mergeCell ref="A13:A17"/>
    <mergeCell ref="C13:D13"/>
    <mergeCell ref="C15:D15"/>
    <mergeCell ref="C17:D17"/>
    <mergeCell ref="A19:A23"/>
    <mergeCell ref="C19:D19"/>
    <mergeCell ref="C21:D21"/>
    <mergeCell ref="C23:D23"/>
    <mergeCell ref="G46:H46"/>
    <mergeCell ref="C26:F26"/>
    <mergeCell ref="G26:H26"/>
    <mergeCell ref="C27:F27"/>
    <mergeCell ref="C28:F28"/>
    <mergeCell ref="C31:H31"/>
    <mergeCell ref="A39:A43"/>
    <mergeCell ref="C39:D39"/>
    <mergeCell ref="C41:D41"/>
    <mergeCell ref="C43:D43"/>
    <mergeCell ref="C46:F46"/>
    <mergeCell ref="G67:H67"/>
    <mergeCell ref="C47:F47"/>
    <mergeCell ref="C48:F48"/>
    <mergeCell ref="C51:H51"/>
    <mergeCell ref="A53:A57"/>
    <mergeCell ref="C53:D53"/>
    <mergeCell ref="C55:D55"/>
    <mergeCell ref="C57:D57"/>
    <mergeCell ref="A74:A78"/>
    <mergeCell ref="C74:D74"/>
    <mergeCell ref="C76:D76"/>
    <mergeCell ref="C78:D78"/>
    <mergeCell ref="A59:A63"/>
    <mergeCell ref="C59:D59"/>
    <mergeCell ref="C61:D61"/>
    <mergeCell ref="C63:D63"/>
    <mergeCell ref="C67:F67"/>
    <mergeCell ref="C88:F88"/>
    <mergeCell ref="G88:H88"/>
    <mergeCell ref="C68:F68"/>
    <mergeCell ref="C69:F69"/>
    <mergeCell ref="C72:H72"/>
    <mergeCell ref="A80:A84"/>
    <mergeCell ref="C80:D80"/>
    <mergeCell ref="C82:D82"/>
    <mergeCell ref="C84:D84"/>
    <mergeCell ref="A85:I86"/>
    <mergeCell ref="A101:A105"/>
    <mergeCell ref="C101:D101"/>
    <mergeCell ref="C103:D103"/>
    <mergeCell ref="C105:D105"/>
    <mergeCell ref="C89:F89"/>
    <mergeCell ref="C90:F90"/>
    <mergeCell ref="C93:H93"/>
    <mergeCell ref="A95:A99"/>
    <mergeCell ref="C95:D95"/>
    <mergeCell ref="C97:D97"/>
    <mergeCell ref="C99:D99"/>
  </mergeCells>
  <dataValidations count="11">
    <dataValidation type="list" allowBlank="1" showInputMessage="1" showErrorMessage="1" sqref="M35 M103 Q103 O97 O103 Q97 S97 S103 M97 M61 Q61 O55 O61 Q55 S55 S61 M55 M41 Q41 O35 O41 Q35 S35 S41 M82 Q82 O76 O82 Q76 S76 S82 M76" xr:uid="{4E8334EC-1B35-4FE8-90B0-441FA611902C}">
      <formula1>$I$141:$I$148</formula1>
    </dataValidation>
    <dataValidation type="list" allowBlank="1" showInputMessage="1" showErrorMessage="1" sqref="K15 M15 O15 Q15 S15 K21 M21 O21 Q21 S21" xr:uid="{FE43ABAC-517E-4C7D-872A-E6D1A8C0C5CC}">
      <formula1>$I$111:$I$118</formula1>
    </dataValidation>
    <dataValidation type="list" allowBlank="1" showInputMessage="1" showErrorMessage="1" sqref="K74 K95" xr:uid="{568C6E5D-D85B-4821-8FBF-D3E5A9BEEDBB}">
      <formula1>$I$219:$I$226</formula1>
    </dataValidation>
    <dataValidation type="list" allowBlank="1" showInputMessage="1" showErrorMessage="1" sqref="K13 M13 O13 Q13 S13" xr:uid="{B7FBBDE2-1897-45AB-9578-35AD181477B0}">
      <formula1>$I$129:$I$136</formula1>
    </dataValidation>
    <dataValidation type="list" allowBlank="1" showInputMessage="1" showErrorMessage="1" sqref="K30 S92 M92 Q92 O92 K92 S50 M50 Q50 O50 K50 S30 Q10:Q11 M10:M11 M30 Q30 O30 K10:K11 S10:S11 O10:O11 S71 M71 Q71 O71 K71" xr:uid="{1F922F98-3785-482A-9FDC-95EB38460E88}">
      <formula1>$I$120:$I$125</formula1>
    </dataValidation>
    <dataValidation type="list" allowBlank="1" showInputMessage="1" showErrorMessage="1" sqref="S39 S101 M95 O95 Q95 S95 K101 M101 O101 Q101 K53 M53 O53 Q53 S53 K59 M59 O59 Q59 S59 K33 M33 O33 Q33 S33 K39 M39 O39 Q39 S80 M74 O74 Q74 S74 K80 M80 O80 Q80" xr:uid="{4A6FB17E-2A8A-48B5-BC56-744525ADCD2E}">
      <formula1>$I$159:$I$166</formula1>
    </dataValidation>
    <dataValidation type="list" allowBlank="1" showInputMessage="1" showErrorMessage="1" sqref="K35 K103 K97 K61 K55 K41 K82 K76" xr:uid="{41153F7B-6563-4AF6-B337-20E8C22D5657}">
      <formula1>$I$141:$I$149</formula1>
    </dataValidation>
    <dataValidation type="list" allowBlank="1" showInputMessage="1" showErrorMessage="1" sqref="S43 K99 M99 O99 Q99 S99 K105 M105 O105 Q105 S105 K57 M57 O57 Q57 S57 K63 M63 O63 Q63 S63 K37 M37 O37 Q37 S37 K43 M43 O43 Q43 K78 M78 O78 Q78 S78 K84 M84 O84 Q84 S84" xr:uid="{ED2D2A48-FB88-4877-AD5F-732412339EEC}">
      <formula1>$I$150:$I$157</formula1>
    </dataValidation>
    <dataValidation type="list" allowBlank="1" showInputMessage="1" showErrorMessage="1" sqref="I6 I88 I46 I26 I67" xr:uid="{E5FF1858-4724-44F9-A5B9-7FE3ADC27C17}">
      <formula1>$S$109:$S$110</formula1>
    </dataValidation>
    <dataValidation type="list" allowBlank="1" showInputMessage="1" showErrorMessage="1" sqref="S19 Q19 O19 M19 K19" xr:uid="{29D5B0E7-0E66-46E0-A90F-11AD43D72FF6}">
      <formula1>$I$128:$I$136</formula1>
    </dataValidation>
    <dataValidation type="list" allowBlank="1" showInputMessage="1" showErrorMessage="1" sqref="K17 S23 Q23 O23 M23 K23 S17 Q17 O17 M17" xr:uid="{0E7CB667-C2BB-48B5-A500-CDBAB74170AE}">
      <formula1>$I$120:$I$127</formula1>
    </dataValidation>
  </dataValidations>
  <pageMargins left="0.25" right="0.25" top="1" bottom="1" header="0.5" footer="0.5"/>
  <pageSetup scale="53" orientation="landscape"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T287"/>
  <sheetViews>
    <sheetView topLeftCell="A15" workbookViewId="0">
      <selection activeCell="I42" sqref="I42"/>
    </sheetView>
  </sheetViews>
  <sheetFormatPr defaultColWidth="9.109375" defaultRowHeight="13.2" outlineLevelRow="1" x14ac:dyDescent="0.25"/>
  <cols>
    <col min="1" max="1" width="9.109375" style="20"/>
    <col min="2" max="2" width="1.6640625" style="20" customWidth="1"/>
    <col min="3" max="3" width="9.109375" style="20"/>
    <col min="4" max="4" width="1.6640625" style="20" customWidth="1"/>
    <col min="5" max="8" width="9.109375" style="20"/>
    <col min="9" max="9" width="16.33203125" style="20" customWidth="1"/>
    <col min="10" max="10" width="2.6640625" style="20" customWidth="1"/>
    <col min="11" max="11" width="12.33203125" style="20" customWidth="1"/>
    <col min="12" max="12" width="2.6640625" style="20" customWidth="1"/>
    <col min="13" max="13" width="12.33203125" style="20" customWidth="1"/>
    <col min="14" max="14" width="2.6640625" style="20" customWidth="1"/>
    <col min="15" max="15" width="12.33203125" style="20" customWidth="1"/>
    <col min="16" max="16" width="2.6640625" style="20" customWidth="1"/>
    <col min="17" max="17" width="12.33203125" style="20" customWidth="1"/>
    <col min="18" max="18" width="2.6640625" style="20" customWidth="1"/>
    <col min="19" max="19" width="12.33203125" style="20" customWidth="1"/>
    <col min="20" max="16384" width="9.109375" style="20"/>
  </cols>
  <sheetData>
    <row r="1" spans="1:19" s="109" customFormat="1" ht="15.6" x14ac:dyDescent="0.3">
      <c r="C1" s="110" t="s">
        <v>49</v>
      </c>
      <c r="K1" s="111" t="s">
        <v>50</v>
      </c>
      <c r="M1" s="111" t="s">
        <v>51</v>
      </c>
      <c r="O1" s="111" t="s">
        <v>52</v>
      </c>
      <c r="Q1" s="111" t="s">
        <v>25</v>
      </c>
      <c r="S1" s="111" t="s">
        <v>24</v>
      </c>
    </row>
    <row r="2" spans="1:19" s="112" customFormat="1" x14ac:dyDescent="0.25">
      <c r="C2" s="113"/>
      <c r="K2" s="114"/>
      <c r="M2" s="114"/>
      <c r="O2" s="114"/>
      <c r="Q2" s="114"/>
      <c r="S2" s="114"/>
    </row>
    <row r="3" spans="1:19" s="115" customFormat="1" ht="26.4" x14ac:dyDescent="0.25">
      <c r="C3" s="215"/>
      <c r="D3" s="215"/>
      <c r="E3" s="215"/>
      <c r="F3" s="215"/>
      <c r="G3" s="215"/>
      <c r="H3" s="215"/>
      <c r="I3" s="215"/>
      <c r="K3" s="115" t="s">
        <v>53</v>
      </c>
      <c r="M3" s="115" t="s">
        <v>53</v>
      </c>
      <c r="O3" s="115" t="s">
        <v>53</v>
      </c>
      <c r="Q3" s="115" t="s">
        <v>53</v>
      </c>
      <c r="S3" s="115" t="s">
        <v>53</v>
      </c>
    </row>
    <row r="4" spans="1:19" s="109" customFormat="1" ht="6" customHeight="1" x14ac:dyDescent="0.25"/>
    <row r="5" spans="1:19" s="109" customFormat="1" ht="6" customHeight="1" x14ac:dyDescent="0.25">
      <c r="C5" s="159"/>
      <c r="D5" s="159"/>
      <c r="E5" s="159"/>
      <c r="F5" s="159"/>
      <c r="G5" s="159"/>
      <c r="H5" s="159"/>
      <c r="I5" s="159"/>
      <c r="K5" s="116"/>
      <c r="M5" s="116"/>
      <c r="O5" s="116"/>
      <c r="Q5" s="116"/>
      <c r="S5" s="116"/>
    </row>
    <row r="6" spans="1:19" s="109" customFormat="1" ht="30" customHeight="1" x14ac:dyDescent="0.3">
      <c r="A6" s="117">
        <v>8</v>
      </c>
      <c r="C6" s="205" t="s">
        <v>54</v>
      </c>
      <c r="D6" s="205"/>
      <c r="E6" s="205"/>
      <c r="F6" s="205"/>
      <c r="G6" s="118" t="s">
        <v>55</v>
      </c>
      <c r="H6" s="159"/>
      <c r="I6" s="119" t="s">
        <v>56</v>
      </c>
      <c r="K6" s="116">
        <f>ROUND(IF(I6="1/2-time",K7,K8),0)</f>
        <v>0</v>
      </c>
      <c r="M6" s="116">
        <f>ROUND(IF(I6="1/2-time",M7,M8),0)</f>
        <v>0</v>
      </c>
      <c r="O6" s="116">
        <f>ROUND(IF(I6="1/2-time",O7,O8),0)</f>
        <v>0</v>
      </c>
      <c r="Q6" s="116">
        <f>ROUND(IF(I6="1/2-time",Q7,Q8),0)</f>
        <v>0</v>
      </c>
      <c r="S6" s="116">
        <f>ROUND(IF(I6="1/2-time",S7,S8),0)</f>
        <v>0</v>
      </c>
    </row>
    <row r="7" spans="1:19" s="109" customFormat="1" ht="15" hidden="1" x14ac:dyDescent="0.25">
      <c r="A7" s="109">
        <v>8</v>
      </c>
      <c r="C7" s="198" t="s">
        <v>57</v>
      </c>
      <c r="D7" s="198"/>
      <c r="E7" s="198"/>
      <c r="F7" s="198"/>
      <c r="G7" s="159"/>
      <c r="H7" s="159"/>
      <c r="I7" s="159" t="s">
        <v>58</v>
      </c>
      <c r="K7" s="116">
        <f>+C13*VLOOKUP(K13,$I$111:$Q$137,5,FALSE)+C15*VLOOKUP(K15,$I$111:$Q$137,5,FALSE)+C17*VLOOKUP(K17,$I$111:$Q$137,5,FALSE)+C19*VLOOKUP(K19,$I$111:$Q$137,9,FALSE)+C21*VLOOKUP(K21,$I$111:$Q$137,9,FALSE)+C23*VLOOKUP(K23,$I$111:$Q$137,9,FALSE)</f>
        <v>0</v>
      </c>
      <c r="M7" s="116">
        <f>+E13*VLOOKUP(M13,$I$111:$Q$137,5,FALSE)+E15*VLOOKUP(M15,$I$111:$Q$137,5,FALSE)+E17*VLOOKUP(M17,$I$111:$Q$137,5,FALSE)+E19*VLOOKUP(M19,$I$111:$Q$137,9,FALSE)+E21*VLOOKUP(M21,$I$111:$Q$137,9,FALSE)+E23*VLOOKUP(M23,$I$111:$Q$137,9,FALSE)</f>
        <v>0</v>
      </c>
      <c r="O7" s="116">
        <f>+F13*VLOOKUP(O13,$I$111:$Q$137,5,FALSE)+F15*VLOOKUP(O15,$I$111:$Q$137,5,FALSE)+F17*VLOOKUP(O17,$I$111:$Q$137,5,FALSE)+F19*VLOOKUP(O19,$I$111:$Q$137,9,FALSE)+F21*VLOOKUP(O21,$I$111:$Q$137,9,FALSE)+F23*VLOOKUP(O23,$I$111:$Q$137,9,FALSE)</f>
        <v>0</v>
      </c>
      <c r="Q7" s="116">
        <f>+G13*VLOOKUP(Q13,$I$111:$Q$137,5,FALSE)+G15*VLOOKUP(Q15,$I$111:$Q$137,5,FALSE)+G17*VLOOKUP(Q17,$I$111:$Q$137,5,FALSE)+G19*VLOOKUP(Q19,$I$111:$Q$137,9,FALSE)+G21*VLOOKUP(Q21,$I$111:$Q$137,9,FALSE)+G23*VLOOKUP(Q23,$I$111:$Q$137,9,FALSE)</f>
        <v>0</v>
      </c>
      <c r="S7" s="116">
        <f>+H13*VLOOKUP(S13,$I$111:$Q$137,5,FALSE)+H15*VLOOKUP(S15,$I$111:$Q$137,5,FALSE)+H17*VLOOKUP(S17,$I$111:$Q$137,5,FALSE)+H19*VLOOKUP(S19,$I$111:$Q$137,9,FALSE)+H21*VLOOKUP(S21,$I$111:$Q$137,9,FALSE)+H23*VLOOKUP(S23,$I$111:$Q$137,9,FALSE)</f>
        <v>0</v>
      </c>
    </row>
    <row r="8" spans="1:19" s="109" customFormat="1" ht="15" hidden="1" x14ac:dyDescent="0.25">
      <c r="A8" s="109">
        <v>8</v>
      </c>
      <c r="C8" s="198" t="s">
        <v>57</v>
      </c>
      <c r="D8" s="198"/>
      <c r="E8" s="198"/>
      <c r="F8" s="198"/>
      <c r="G8" s="159"/>
      <c r="H8" s="159"/>
      <c r="I8" s="159" t="s">
        <v>59</v>
      </c>
      <c r="K8" s="116">
        <f>+C13*VLOOKUP(K13,$I$111:$Q$137,3,FALSE)+C15*VLOOKUP(K15,$I$111:$Q$137,3,FALSE)+C17*VLOOKUP(K17,$I$111:$Q$137,3,FALSE)+C19*VLOOKUP(K19,$I$111:$Q$137,7,FALSE)+C21*VLOOKUP(K21,$I$111:$Q$137,7,FALSE)+C23*VLOOKUP(K23,$I$111:$Q$137,7,FALSE)</f>
        <v>0</v>
      </c>
      <c r="M8" s="116">
        <f>+E13*VLOOKUP(M13,$I$111:$Q$137,3,FALSE)+E15*VLOOKUP(M15,$I$111:$Q$137,3,FALSE)+E17*VLOOKUP(M17,$I$111:$Q$137,3,FALSE)+E19*VLOOKUP(M19,$I$111:$Q$137,7,FALSE)+E21*VLOOKUP(M21,$I$111:$Q$137,7,FALSE)+E23*VLOOKUP(M23,$I$111:$Q$137,7,FALSE)</f>
        <v>0</v>
      </c>
      <c r="O8" s="116">
        <f>+F13*VLOOKUP(O13,$I$111:$Q$137,3,FALSE)+F15*VLOOKUP(O15,$I$111:$Q$137,3,FALSE)+F17*VLOOKUP(O17,$I$111:$Q$137,3,FALSE)+F19*VLOOKUP(O19,$I$111:$Q$137,7,FALSE)+F21*VLOOKUP(O21,$I$111:$Q$137,7,FALSE)+F23*VLOOKUP(O23,$I$111:$Q$137,7,FALSE)</f>
        <v>0</v>
      </c>
      <c r="Q8" s="116">
        <f>+G13*VLOOKUP(Q13,$I$111:$Q$137,3,FALSE)+G15*VLOOKUP(Q15,$I$111:$Q$137,3,FALSE)+G17*VLOOKUP(Q17,$I$111:$Q$137,3,FALSE)+G19*VLOOKUP(Q19,$I$111:$Q$137,7,FALSE)+G21*VLOOKUP(Q21,$I$111:$Q$137,7,FALSE)+G23*VLOOKUP(Q23,$I$111:$Q$137,7,FALSE)</f>
        <v>0</v>
      </c>
      <c r="S8" s="116">
        <f>+H13*VLOOKUP(S13,$I$111:$Q$137,3,FALSE)+H15*VLOOKUP(S15,$I$111:$Q$137,3,FALSE)+H17*VLOOKUP(S17,$I$111:$Q$137,3,FALSE)+H19*VLOOKUP(S19,$I$111:$Q$137,7,FALSE)+H21*VLOOKUP(S21,$I$111:$Q$137,7,FALSE)+H23*VLOOKUP(S23,$I$111:$Q$137,7,FALSE)</f>
        <v>0</v>
      </c>
    </row>
    <row r="9" spans="1:19" s="109" customFormat="1" ht="6" customHeight="1" x14ac:dyDescent="0.25">
      <c r="C9" s="120"/>
      <c r="D9" s="120"/>
      <c r="E9" s="120"/>
      <c r="F9" s="120"/>
      <c r="G9" s="120"/>
      <c r="H9" s="120"/>
      <c r="I9" s="121"/>
      <c r="J9" s="122"/>
      <c r="K9" s="122"/>
      <c r="L9" s="122"/>
      <c r="M9" s="122"/>
      <c r="N9" s="122"/>
      <c r="O9" s="122"/>
      <c r="P9" s="122"/>
      <c r="Q9" s="122"/>
      <c r="R9" s="122"/>
      <c r="S9" s="122"/>
    </row>
    <row r="10" spans="1:19" s="112" customFormat="1" ht="6" customHeight="1" x14ac:dyDescent="0.25">
      <c r="A10" s="123"/>
      <c r="C10" s="124"/>
      <c r="D10" s="124"/>
      <c r="E10" s="124"/>
      <c r="F10" s="125"/>
      <c r="G10" s="125"/>
      <c r="H10" s="124"/>
      <c r="I10" s="126"/>
      <c r="J10" s="127"/>
      <c r="K10" s="126"/>
      <c r="L10" s="126"/>
      <c r="M10" s="126"/>
      <c r="N10" s="126"/>
      <c r="O10" s="126"/>
      <c r="P10" s="126"/>
      <c r="Q10" s="126"/>
      <c r="R10" s="126"/>
      <c r="S10" s="126"/>
    </row>
    <row r="11" spans="1:19" s="112" customFormat="1" ht="25.05" customHeight="1" x14ac:dyDescent="0.25">
      <c r="A11" s="123"/>
      <c r="C11" s="199" t="s">
        <v>60</v>
      </c>
      <c r="D11" s="200"/>
      <c r="E11" s="200"/>
      <c r="F11" s="200"/>
      <c r="G11" s="200"/>
      <c r="H11" s="201"/>
      <c r="I11" s="126"/>
      <c r="J11" s="127"/>
      <c r="K11" s="126"/>
      <c r="L11" s="126"/>
      <c r="M11" s="126"/>
      <c r="N11" s="126"/>
      <c r="O11" s="126"/>
      <c r="P11" s="126"/>
      <c r="Q11" s="126"/>
      <c r="R11" s="126"/>
      <c r="S11" s="126"/>
    </row>
    <row r="12" spans="1:19" s="112" customFormat="1" ht="12" customHeight="1" x14ac:dyDescent="0.25">
      <c r="C12" s="128" t="s">
        <v>50</v>
      </c>
      <c r="D12" s="128"/>
      <c r="E12" s="128" t="s">
        <v>51</v>
      </c>
      <c r="F12" s="128" t="s">
        <v>52</v>
      </c>
      <c r="G12" s="128" t="s">
        <v>25</v>
      </c>
      <c r="H12" s="128" t="s">
        <v>24</v>
      </c>
      <c r="I12" s="128"/>
      <c r="J12" s="129"/>
      <c r="K12" s="129"/>
      <c r="L12" s="129"/>
      <c r="M12" s="129"/>
      <c r="N12" s="129"/>
      <c r="O12" s="129"/>
      <c r="P12" s="129"/>
      <c r="Q12" s="129"/>
      <c r="R12" s="129"/>
      <c r="S12" s="129"/>
    </row>
    <row r="13" spans="1:19" s="112" customFormat="1" ht="25.05" customHeight="1" x14ac:dyDescent="0.25">
      <c r="A13" s="212" t="s">
        <v>61</v>
      </c>
      <c r="C13" s="197">
        <v>0</v>
      </c>
      <c r="D13" s="197"/>
      <c r="E13" s="160">
        <v>0</v>
      </c>
      <c r="F13" s="160">
        <v>0</v>
      </c>
      <c r="G13" s="130">
        <v>0</v>
      </c>
      <c r="H13" s="160">
        <v>0</v>
      </c>
      <c r="I13" s="131" t="s">
        <v>1</v>
      </c>
      <c r="K13" s="132" t="s">
        <v>62</v>
      </c>
      <c r="L13" s="131"/>
      <c r="M13" s="132" t="s">
        <v>62</v>
      </c>
      <c r="N13" s="131"/>
      <c r="O13" s="132" t="s">
        <v>63</v>
      </c>
      <c r="P13" s="131"/>
      <c r="Q13" s="132" t="s">
        <v>64</v>
      </c>
      <c r="R13" s="131"/>
      <c r="S13" s="132" t="s">
        <v>94</v>
      </c>
    </row>
    <row r="14" spans="1:19" s="112" customFormat="1" ht="6" customHeight="1" x14ac:dyDescent="0.25">
      <c r="A14" s="213"/>
      <c r="C14" s="133"/>
      <c r="D14" s="133"/>
      <c r="E14" s="134"/>
      <c r="F14" s="134"/>
      <c r="G14" s="134"/>
      <c r="H14" s="134"/>
      <c r="I14" s="131"/>
      <c r="K14" s="131"/>
      <c r="L14" s="131"/>
      <c r="M14" s="131"/>
      <c r="N14" s="131"/>
      <c r="O14" s="131"/>
      <c r="P14" s="131"/>
      <c r="Q14" s="131"/>
      <c r="R14" s="131"/>
      <c r="S14" s="131"/>
    </row>
    <row r="15" spans="1:19" s="112" customFormat="1" ht="25.05" customHeight="1" x14ac:dyDescent="0.25">
      <c r="A15" s="213"/>
      <c r="C15" s="197"/>
      <c r="D15" s="197"/>
      <c r="E15" s="160"/>
      <c r="F15" s="135"/>
      <c r="G15" s="130"/>
      <c r="H15" s="160"/>
      <c r="I15" s="131" t="s">
        <v>65</v>
      </c>
      <c r="K15" s="132" t="s">
        <v>66</v>
      </c>
      <c r="L15" s="131"/>
      <c r="M15" s="132" t="s">
        <v>67</v>
      </c>
      <c r="N15" s="131"/>
      <c r="O15" s="132" t="s">
        <v>68</v>
      </c>
      <c r="P15" s="131"/>
      <c r="Q15" s="132" t="s">
        <v>68</v>
      </c>
      <c r="R15" s="131"/>
      <c r="S15" s="132" t="s">
        <v>69</v>
      </c>
    </row>
    <row r="16" spans="1:19" s="112" customFormat="1" ht="6" customHeight="1" x14ac:dyDescent="0.25">
      <c r="A16" s="213"/>
      <c r="C16" s="133"/>
      <c r="D16" s="133"/>
      <c r="E16" s="134"/>
      <c r="F16" s="134"/>
      <c r="G16" s="134"/>
      <c r="H16" s="134"/>
      <c r="I16" s="131"/>
      <c r="K16" s="131"/>
      <c r="L16" s="131"/>
      <c r="M16" s="131"/>
      <c r="N16" s="131"/>
      <c r="O16" s="131"/>
      <c r="P16" s="131"/>
      <c r="Q16" s="131"/>
      <c r="R16" s="131"/>
      <c r="S16" s="131"/>
    </row>
    <row r="17" spans="1:19" s="112" customFormat="1" ht="25.05" customHeight="1" x14ac:dyDescent="0.25">
      <c r="A17" s="213"/>
      <c r="C17" s="197"/>
      <c r="D17" s="197"/>
      <c r="E17" s="160"/>
      <c r="F17" s="135"/>
      <c r="G17" s="130"/>
      <c r="H17" s="160"/>
      <c r="I17" s="131" t="s">
        <v>70</v>
      </c>
      <c r="K17" s="132" t="s">
        <v>71</v>
      </c>
      <c r="L17" s="131"/>
      <c r="M17" s="132" t="s">
        <v>72</v>
      </c>
      <c r="N17" s="131"/>
      <c r="O17" s="132" t="s">
        <v>73</v>
      </c>
      <c r="P17" s="131"/>
      <c r="Q17" s="132" t="s">
        <v>72</v>
      </c>
      <c r="R17" s="131"/>
      <c r="S17" s="132" t="s">
        <v>73</v>
      </c>
    </row>
    <row r="18" spans="1:19" s="112" customFormat="1" ht="12" customHeight="1" x14ac:dyDescent="0.25">
      <c r="C18" s="136"/>
      <c r="D18" s="136"/>
      <c r="E18" s="136"/>
      <c r="F18" s="136"/>
      <c r="G18" s="136"/>
      <c r="H18" s="136"/>
      <c r="I18" s="128"/>
      <c r="J18" s="129"/>
      <c r="K18" s="137"/>
      <c r="L18" s="137"/>
      <c r="M18" s="137"/>
      <c r="N18" s="137"/>
      <c r="O18" s="137"/>
      <c r="P18" s="137"/>
      <c r="Q18" s="137"/>
      <c r="R18" s="137"/>
      <c r="S18" s="137"/>
    </row>
    <row r="19" spans="1:19" s="112" customFormat="1" ht="25.05" customHeight="1" x14ac:dyDescent="0.25">
      <c r="A19" s="212" t="s">
        <v>74</v>
      </c>
      <c r="C19" s="197"/>
      <c r="D19" s="197"/>
      <c r="E19" s="160"/>
      <c r="F19" s="160"/>
      <c r="G19" s="130"/>
      <c r="H19" s="160"/>
      <c r="I19" s="131" t="s">
        <v>1</v>
      </c>
      <c r="K19" s="132" t="s">
        <v>62</v>
      </c>
      <c r="L19" s="131"/>
      <c r="M19" s="132" t="s">
        <v>62</v>
      </c>
      <c r="N19" s="131"/>
      <c r="O19" s="132" t="s">
        <v>63</v>
      </c>
      <c r="P19" s="131"/>
      <c r="Q19" s="132" t="s">
        <v>64</v>
      </c>
      <c r="R19" s="131"/>
      <c r="S19" s="132" t="s">
        <v>94</v>
      </c>
    </row>
    <row r="20" spans="1:19" s="112" customFormat="1" ht="6" customHeight="1" x14ac:dyDescent="0.25">
      <c r="A20" s="213"/>
      <c r="C20" s="133"/>
      <c r="D20" s="133"/>
      <c r="E20" s="134"/>
      <c r="F20" s="134"/>
      <c r="G20" s="134"/>
      <c r="H20" s="134"/>
      <c r="I20" s="131"/>
      <c r="K20" s="131"/>
      <c r="L20" s="131"/>
      <c r="M20" s="131"/>
      <c r="N20" s="131"/>
      <c r="O20" s="131"/>
      <c r="P20" s="131"/>
      <c r="Q20" s="131"/>
      <c r="R20" s="131"/>
      <c r="S20" s="131"/>
    </row>
    <row r="21" spans="1:19" s="112" customFormat="1" ht="25.05" customHeight="1" x14ac:dyDescent="0.25">
      <c r="A21" s="213"/>
      <c r="C21" s="197"/>
      <c r="D21" s="197"/>
      <c r="E21" s="160"/>
      <c r="F21" s="135"/>
      <c r="G21" s="130"/>
      <c r="H21" s="160"/>
      <c r="I21" s="131" t="s">
        <v>65</v>
      </c>
      <c r="K21" s="132" t="s">
        <v>66</v>
      </c>
      <c r="L21" s="131"/>
      <c r="M21" s="132" t="s">
        <v>67</v>
      </c>
      <c r="N21" s="131"/>
      <c r="O21" s="132" t="s">
        <v>68</v>
      </c>
      <c r="P21" s="131"/>
      <c r="Q21" s="132" t="s">
        <v>69</v>
      </c>
      <c r="R21" s="131"/>
      <c r="S21" s="132" t="s">
        <v>88</v>
      </c>
    </row>
    <row r="22" spans="1:19" s="112" customFormat="1" ht="6" customHeight="1" x14ac:dyDescent="0.25">
      <c r="A22" s="213"/>
      <c r="C22" s="133"/>
      <c r="D22" s="133"/>
      <c r="E22" s="134"/>
      <c r="F22" s="134"/>
      <c r="G22" s="134"/>
      <c r="H22" s="134"/>
      <c r="I22" s="131"/>
      <c r="K22" s="131"/>
      <c r="L22" s="131"/>
      <c r="M22" s="131"/>
      <c r="N22" s="131"/>
      <c r="O22" s="131"/>
      <c r="P22" s="131"/>
      <c r="Q22" s="131"/>
      <c r="R22" s="131"/>
      <c r="S22" s="131"/>
    </row>
    <row r="23" spans="1:19" s="112" customFormat="1" ht="25.05" customHeight="1" x14ac:dyDescent="0.25">
      <c r="A23" s="213"/>
      <c r="C23" s="214"/>
      <c r="D23" s="214"/>
      <c r="E23" s="161"/>
      <c r="F23" s="138"/>
      <c r="G23" s="139"/>
      <c r="H23" s="161"/>
      <c r="I23" s="131" t="s">
        <v>70</v>
      </c>
      <c r="K23" s="132" t="s">
        <v>71</v>
      </c>
      <c r="L23" s="131"/>
      <c r="M23" s="132" t="s">
        <v>72</v>
      </c>
      <c r="N23" s="131"/>
      <c r="O23" s="132" t="s">
        <v>73</v>
      </c>
      <c r="P23" s="131"/>
      <c r="Q23" s="132" t="s">
        <v>91</v>
      </c>
      <c r="R23" s="131"/>
      <c r="S23" s="132" t="s">
        <v>92</v>
      </c>
    </row>
    <row r="24" spans="1:19" s="109" customFormat="1" ht="6" customHeight="1" x14ac:dyDescent="0.25">
      <c r="C24" s="120"/>
      <c r="D24" s="120"/>
      <c r="E24" s="120"/>
      <c r="F24" s="120"/>
      <c r="G24" s="120"/>
      <c r="H24" s="120"/>
      <c r="I24" s="121"/>
      <c r="J24" s="122"/>
      <c r="K24" s="122"/>
      <c r="L24" s="122"/>
      <c r="M24" s="122"/>
      <c r="N24" s="122"/>
      <c r="O24" s="122"/>
      <c r="P24" s="122"/>
      <c r="Q24" s="122"/>
      <c r="R24" s="122"/>
      <c r="S24" s="122"/>
    </row>
    <row r="25" spans="1:19" s="140" customFormat="1" ht="6" customHeight="1" x14ac:dyDescent="0.25"/>
    <row r="26" spans="1:19" s="109" customFormat="1" ht="30" customHeight="1" x14ac:dyDescent="0.3">
      <c r="A26" s="117">
        <v>8</v>
      </c>
      <c r="C26" s="205" t="s">
        <v>75</v>
      </c>
      <c r="D26" s="205"/>
      <c r="E26" s="205"/>
      <c r="F26" s="205"/>
      <c r="G26" s="118" t="s">
        <v>55</v>
      </c>
      <c r="H26" s="159"/>
      <c r="I26" s="119" t="s">
        <v>56</v>
      </c>
      <c r="K26" s="116">
        <f>ROUND(IF($I$26="1/2-time",K27,K28),0)</f>
        <v>22582</v>
      </c>
      <c r="M26" s="116">
        <f>ROUND(IF($I$26="1/2-time",M27,M28),0)</f>
        <v>0</v>
      </c>
      <c r="O26" s="116">
        <f>ROUND(IF($I$26="1/2-time",O27,O28),0)</f>
        <v>0</v>
      </c>
      <c r="Q26" s="116">
        <f>ROUND(IF($I$26="1/2-time",Q27,Q28),0)</f>
        <v>0</v>
      </c>
      <c r="S26" s="116">
        <f>ROUND(IF($I$26="1/2-time",S27,S28),0)</f>
        <v>0</v>
      </c>
    </row>
    <row r="27" spans="1:19" s="109" customFormat="1" ht="12" hidden="1" customHeight="1" x14ac:dyDescent="0.25">
      <c r="A27" s="109">
        <v>8</v>
      </c>
      <c r="C27" s="198" t="s">
        <v>57</v>
      </c>
      <c r="D27" s="198"/>
      <c r="E27" s="198"/>
      <c r="F27" s="198"/>
      <c r="G27" s="159"/>
      <c r="H27" s="159"/>
      <c r="I27" s="159" t="s">
        <v>58</v>
      </c>
      <c r="K27" s="116">
        <f>+C33*VLOOKUP(K33,$I$141:$Q$167,5,FALSE)+C35*VLOOKUP(K35,$I$141:$Q$167,5,FALSE)+C37*VLOOKUP(K37,$I$141:$Q$167,5,FALSE)+C39*VLOOKUP(K39,$I$141:$Q$167,9,FALSE)+C41*VLOOKUP(K41,$I$141:$Q$167,9,FALSE)+C43*VLOOKUP(K43,$I$141:$Q$167,9,FALSE)</f>
        <v>22582.435200000004</v>
      </c>
      <c r="L27" s="116"/>
      <c r="M27" s="116">
        <f>+E33*VLOOKUP(M33,$I$141:$Q$167,5,FALSE)+E35*VLOOKUP(M35,$I$141:$Q$167,5,FALSE)+E37*VLOOKUP(M37,$I$141:$Q$167,5,FALSE)+E39*VLOOKUP(M39,$I$141:$Q$167,9,FALSE)+E41*VLOOKUP(M41,$I$141:$Q$167,9,FALSE)+E43*VLOOKUP(M43,$I$141:$Q$167,9,FALSE)</f>
        <v>0</v>
      </c>
      <c r="N27" s="116"/>
      <c r="O27" s="116">
        <f>+F33*VLOOKUP(O33,$I$141:$Q$167,5,FALSE)+F35*VLOOKUP(O35,$I$141:$Q$167,5,FALSE)+F37*VLOOKUP(O37,$I$141:$Q$167,5,FALSE)+F39*VLOOKUP(O39,$I$141:$Q$167,9,FALSE)+F41*VLOOKUP(O41,$I$141:$Q$167,9,FALSE)+F43*VLOOKUP(O43,$I$141:$Q$167,9,FALSE)</f>
        <v>0</v>
      </c>
      <c r="P27" s="116"/>
      <c r="Q27" s="116">
        <f>+G33*VLOOKUP(Q33,$I$141:$Q$167,5,FALSE)+G35*VLOOKUP(Q35,$I$141:$Q$167,5,FALSE)+G37*VLOOKUP(Q37,$I$141:$Q$167,5,FALSE)+G39*VLOOKUP(Q39,$I$141:$Q$167,9,FALSE)+G41*VLOOKUP(Q41,$I$141:$Q$167,9,FALSE)+G43*VLOOKUP(Q43,$I$141:$Q$167,9,FALSE)</f>
        <v>0</v>
      </c>
      <c r="R27" s="116"/>
      <c r="S27" s="116">
        <f>+H33*VLOOKUP(S33,$I$141:$Q$167,5,FALSE)+H35*VLOOKUP(S35,$I$141:$Q$167,5,FALSE)+H37*VLOOKUP(S37,$I$141:$Q$167,5,FALSE)+H39*VLOOKUP(S39,$I$141:$Q$167,9,FALSE)+H41*VLOOKUP(S41,$I$141:$Q$167,9,FALSE)+H43*VLOOKUP(S43,$I$141:$Q$167,9,FALSE)</f>
        <v>0</v>
      </c>
    </row>
    <row r="28" spans="1:19" s="109" customFormat="1" ht="12" hidden="1" customHeight="1" x14ac:dyDescent="0.25">
      <c r="A28" s="109">
        <v>8</v>
      </c>
      <c r="C28" s="198" t="s">
        <v>57</v>
      </c>
      <c r="D28" s="198"/>
      <c r="E28" s="198"/>
      <c r="F28" s="198"/>
      <c r="G28" s="159"/>
      <c r="H28" s="159"/>
      <c r="I28" s="159" t="s">
        <v>59</v>
      </c>
      <c r="K28" s="116">
        <f>+C33*VLOOKUP(K33,$I$141:$Q$167,3,FALSE)+C35*VLOOKUP(K35,$I$141:$Q$167,3,FALSE)+C37*VLOOKUP(K37,$I$141:$Q$167,3,FALSE)+C39*VLOOKUP(K39,$I$141:$Q$167,7,FALSE)+C41*VLOOKUP(K41,$I$141:$Q$167,7,FALSE)+C43*VLOOKUP(K43,$I$141:$Q$167,7,FALSE)</f>
        <v>11291.217600000002</v>
      </c>
      <c r="M28" s="116">
        <f>+E33*VLOOKUP(M33,$I$141:$Q$167,3,FALSE)+E35*VLOOKUP(M35,$I$141:$Q$167,3,FALSE)+E37*VLOOKUP(M37,$I$141:$Q$167,3,FALSE)+E39*VLOOKUP(M39,$I$141:$Q$167,7,FALSE)+E41*VLOOKUP(M41,$I$141:$Q$167,7,FALSE)+E43*VLOOKUP(M43,$I$141:$Q$167,7,FALSE)</f>
        <v>0</v>
      </c>
      <c r="O28" s="116">
        <f>+F33*VLOOKUP(O33,$I$141:$Q$167,3,FALSE)+F35*VLOOKUP(O35,$I$141:$Q$167,3,FALSE)+F37*VLOOKUP(O37,$I$141:$Q$167,3,FALSE)+F39*VLOOKUP(O39,$I$141:$Q$167,7,FALSE)+F41*VLOOKUP(O41,$I$141:$Q$167,7,FALSE)+F43*VLOOKUP(O43,$I$141:$Q$167,7,FALSE)</f>
        <v>0</v>
      </c>
      <c r="Q28" s="116">
        <f>+G33*VLOOKUP(Q33,$I$141:$Q$167,3,FALSE)+G35*VLOOKUP(Q35,$I$141:$Q$167,3,FALSE)+G37*VLOOKUP(Q37,$I$141:$Q$167,3,FALSE)+G39*VLOOKUP(Q39,$I$141:$Q$167,7,FALSE)+G41*VLOOKUP(Q41,$I$141:$Q$167,7,FALSE)+G43*VLOOKUP(Q43,$I$141:$Q$167,7,FALSE)</f>
        <v>0</v>
      </c>
      <c r="S28" s="116">
        <f>+H33*VLOOKUP(S33,$I$141:$Q$167,3,FALSE)+H35*VLOOKUP(S35,$I$141:$Q$167,3,FALSE)+H37*VLOOKUP(S37,$I$141:$Q$167,3,FALSE)+H39*VLOOKUP(S39,$I$141:$Q$167,7,FALSE)+H41*VLOOKUP(S41,$I$141:$Q$167,7,FALSE)+H43*VLOOKUP(S43,$I$141:$Q$167,7,FALSE)</f>
        <v>0</v>
      </c>
    </row>
    <row r="29" spans="1:19" s="109" customFormat="1" ht="6.45" customHeight="1" x14ac:dyDescent="0.25">
      <c r="C29" s="120"/>
      <c r="D29" s="120"/>
      <c r="E29" s="120"/>
      <c r="F29" s="120"/>
      <c r="G29" s="120"/>
      <c r="H29" s="120"/>
      <c r="I29" s="121"/>
      <c r="J29" s="122"/>
      <c r="K29" s="122"/>
      <c r="L29" s="122"/>
      <c r="M29" s="122"/>
      <c r="N29" s="122"/>
      <c r="O29" s="122"/>
      <c r="P29" s="122"/>
      <c r="Q29" s="122"/>
      <c r="R29" s="122"/>
      <c r="S29" s="122"/>
    </row>
    <row r="30" spans="1:19" s="112" customFormat="1" x14ac:dyDescent="0.25">
      <c r="A30" s="123"/>
      <c r="C30" s="124"/>
      <c r="D30" s="124"/>
      <c r="E30" s="124"/>
      <c r="F30" s="125"/>
      <c r="G30" s="125"/>
      <c r="H30" s="124"/>
      <c r="I30" s="126"/>
      <c r="J30" s="127"/>
      <c r="K30" s="126"/>
      <c r="L30" s="126"/>
      <c r="M30" s="126"/>
      <c r="N30" s="126"/>
      <c r="O30" s="126"/>
      <c r="P30" s="126"/>
      <c r="Q30" s="126"/>
      <c r="R30" s="126"/>
      <c r="S30" s="126"/>
    </row>
    <row r="31" spans="1:19" s="112" customFormat="1" ht="25.05" customHeight="1" x14ac:dyDescent="0.25">
      <c r="A31" s="141"/>
      <c r="B31" s="127"/>
      <c r="C31" s="199" t="s">
        <v>76</v>
      </c>
      <c r="D31" s="200"/>
      <c r="E31" s="200"/>
      <c r="F31" s="200"/>
      <c r="G31" s="200"/>
      <c r="H31" s="201"/>
      <c r="I31" s="126"/>
      <c r="J31" s="127"/>
      <c r="K31" s="116"/>
      <c r="L31" s="126"/>
      <c r="M31" s="116"/>
      <c r="N31" s="140"/>
      <c r="O31" s="116"/>
      <c r="P31" s="140"/>
      <c r="Q31" s="116"/>
      <c r="R31" s="140"/>
      <c r="S31" s="116"/>
    </row>
    <row r="32" spans="1:19" s="112" customFormat="1" ht="12" customHeight="1" x14ac:dyDescent="0.25">
      <c r="A32" s="127"/>
      <c r="B32" s="127"/>
      <c r="C32" s="142" t="s">
        <v>50</v>
      </c>
      <c r="D32" s="142"/>
      <c r="E32" s="142" t="s">
        <v>51</v>
      </c>
      <c r="F32" s="142" t="s">
        <v>52</v>
      </c>
      <c r="G32" s="142" t="s">
        <v>25</v>
      </c>
      <c r="H32" s="142" t="s">
        <v>24</v>
      </c>
      <c r="I32" s="142"/>
      <c r="J32" s="143"/>
      <c r="K32" s="143"/>
      <c r="L32" s="143"/>
      <c r="M32" s="143"/>
      <c r="N32" s="143"/>
      <c r="O32" s="143"/>
      <c r="P32" s="143"/>
      <c r="Q32" s="143"/>
      <c r="R32" s="143"/>
      <c r="S32" s="143"/>
    </row>
    <row r="33" spans="1:19" s="112" customFormat="1" ht="25.05" customHeight="1" x14ac:dyDescent="0.25">
      <c r="A33" s="195" t="s">
        <v>61</v>
      </c>
      <c r="B33" s="127"/>
      <c r="C33" s="216">
        <v>1</v>
      </c>
      <c r="D33" s="203"/>
      <c r="E33" s="160">
        <v>0</v>
      </c>
      <c r="F33" s="160">
        <v>0</v>
      </c>
      <c r="G33" s="130">
        <v>0</v>
      </c>
      <c r="H33" s="160">
        <v>0</v>
      </c>
      <c r="I33" s="126" t="s">
        <v>1</v>
      </c>
      <c r="J33" s="127"/>
      <c r="K33" s="132" t="s">
        <v>63</v>
      </c>
      <c r="L33" s="126"/>
      <c r="M33" s="132" t="s">
        <v>62</v>
      </c>
      <c r="N33" s="126"/>
      <c r="O33" s="132" t="s">
        <v>63</v>
      </c>
      <c r="P33" s="126"/>
      <c r="Q33" s="132" t="s">
        <v>64</v>
      </c>
      <c r="R33" s="126"/>
      <c r="S33" s="132" t="s">
        <v>94</v>
      </c>
    </row>
    <row r="34" spans="1:19" s="112" customFormat="1" ht="6" customHeight="1" x14ac:dyDescent="0.25">
      <c r="A34" s="196"/>
      <c r="B34" s="127"/>
      <c r="C34" s="144"/>
      <c r="D34" s="144"/>
      <c r="E34" s="145"/>
      <c r="F34" s="145"/>
      <c r="G34" s="145"/>
      <c r="H34" s="145"/>
      <c r="I34" s="126"/>
      <c r="J34" s="127"/>
      <c r="K34" s="126"/>
      <c r="L34" s="126"/>
      <c r="M34" s="126"/>
      <c r="N34" s="126"/>
      <c r="O34" s="126"/>
      <c r="P34" s="126"/>
      <c r="Q34" s="126"/>
      <c r="R34" s="126"/>
      <c r="S34" s="126"/>
    </row>
    <row r="35" spans="1:19" s="112" customFormat="1" ht="25.05" customHeight="1" x14ac:dyDescent="0.25">
      <c r="A35" s="196"/>
      <c r="B35" s="127"/>
      <c r="C35" s="216">
        <v>1</v>
      </c>
      <c r="D35" s="203"/>
      <c r="E35" s="160"/>
      <c r="F35" s="135"/>
      <c r="G35" s="130"/>
      <c r="H35" s="160"/>
      <c r="I35" s="126" t="s">
        <v>65</v>
      </c>
      <c r="J35" s="127"/>
      <c r="K35" s="132" t="s">
        <v>68</v>
      </c>
      <c r="L35" s="126"/>
      <c r="M35" s="132" t="s">
        <v>67</v>
      </c>
      <c r="N35" s="126"/>
      <c r="O35" s="132" t="s">
        <v>68</v>
      </c>
      <c r="P35" s="126"/>
      <c r="Q35" s="132" t="s">
        <v>69</v>
      </c>
      <c r="R35" s="126"/>
      <c r="S35" s="132" t="s">
        <v>88</v>
      </c>
    </row>
    <row r="36" spans="1:19" s="112" customFormat="1" ht="6" customHeight="1" x14ac:dyDescent="0.25">
      <c r="A36" s="196"/>
      <c r="B36" s="127"/>
      <c r="C36" s="144"/>
      <c r="D36" s="144"/>
      <c r="E36" s="145"/>
      <c r="F36" s="145"/>
      <c r="G36" s="145"/>
      <c r="H36" s="145"/>
      <c r="I36" s="126"/>
      <c r="J36" s="127"/>
      <c r="K36" s="126"/>
      <c r="L36" s="126"/>
      <c r="M36" s="126"/>
      <c r="N36" s="126"/>
      <c r="O36" s="126"/>
      <c r="P36" s="126"/>
      <c r="Q36" s="126"/>
      <c r="R36" s="126"/>
      <c r="S36" s="126"/>
    </row>
    <row r="37" spans="1:19" s="112" customFormat="1" ht="25.05" customHeight="1" x14ac:dyDescent="0.25">
      <c r="A37" s="196"/>
      <c r="B37" s="127"/>
      <c r="C37" s="216">
        <v>1</v>
      </c>
      <c r="D37" s="203"/>
      <c r="E37" s="160"/>
      <c r="F37" s="135"/>
      <c r="G37" s="130"/>
      <c r="H37" s="160"/>
      <c r="I37" s="126" t="s">
        <v>70</v>
      </c>
      <c r="J37" s="127"/>
      <c r="K37" s="132" t="s">
        <v>72</v>
      </c>
      <c r="L37" s="126"/>
      <c r="M37" s="132" t="s">
        <v>72</v>
      </c>
      <c r="N37" s="126"/>
      <c r="O37" s="132" t="s">
        <v>72</v>
      </c>
      <c r="P37" s="126"/>
      <c r="Q37" s="132" t="s">
        <v>73</v>
      </c>
      <c r="R37" s="126"/>
      <c r="S37" s="132" t="s">
        <v>91</v>
      </c>
    </row>
    <row r="38" spans="1:19" s="112" customFormat="1" ht="12" customHeight="1" x14ac:dyDescent="0.25">
      <c r="A38" s="127"/>
      <c r="B38" s="127"/>
      <c r="C38" s="146" t="s">
        <v>50</v>
      </c>
      <c r="D38" s="146"/>
      <c r="E38" s="146" t="s">
        <v>51</v>
      </c>
      <c r="F38" s="146" t="s">
        <v>52</v>
      </c>
      <c r="G38" s="146" t="s">
        <v>25</v>
      </c>
      <c r="H38" s="146" t="s">
        <v>24</v>
      </c>
      <c r="I38" s="142"/>
      <c r="J38" s="143"/>
      <c r="K38" s="147"/>
      <c r="L38" s="147"/>
      <c r="M38" s="147"/>
      <c r="N38" s="147"/>
      <c r="O38" s="147"/>
      <c r="P38" s="147"/>
      <c r="Q38" s="147"/>
      <c r="R38" s="147"/>
      <c r="S38" s="147"/>
    </row>
    <row r="39" spans="1:19" s="112" customFormat="1" ht="25.05" customHeight="1" x14ac:dyDescent="0.25">
      <c r="A39" s="195" t="s">
        <v>74</v>
      </c>
      <c r="B39" s="127"/>
      <c r="C39" s="216">
        <v>1</v>
      </c>
      <c r="D39" s="203"/>
      <c r="E39" s="160"/>
      <c r="F39" s="160"/>
      <c r="G39" s="130"/>
      <c r="H39" s="160"/>
      <c r="I39" s="126" t="s">
        <v>1</v>
      </c>
      <c r="J39" s="127"/>
      <c r="K39" s="132" t="s">
        <v>63</v>
      </c>
      <c r="L39" s="126"/>
      <c r="M39" s="132" t="s">
        <v>62</v>
      </c>
      <c r="N39" s="126"/>
      <c r="O39" s="132" t="s">
        <v>63</v>
      </c>
      <c r="P39" s="126"/>
      <c r="Q39" s="132" t="s">
        <v>64</v>
      </c>
      <c r="R39" s="126"/>
      <c r="S39" s="132" t="s">
        <v>94</v>
      </c>
    </row>
    <row r="40" spans="1:19" s="112" customFormat="1" ht="6" customHeight="1" x14ac:dyDescent="0.25">
      <c r="A40" s="196"/>
      <c r="B40" s="127"/>
      <c r="C40" s="144"/>
      <c r="D40" s="144"/>
      <c r="E40" s="145"/>
      <c r="F40" s="145"/>
      <c r="G40" s="145"/>
      <c r="H40" s="145"/>
      <c r="I40" s="126"/>
      <c r="J40" s="127"/>
      <c r="K40" s="126"/>
      <c r="L40" s="126"/>
      <c r="M40" s="126"/>
      <c r="N40" s="126"/>
      <c r="O40" s="126"/>
      <c r="P40" s="126"/>
      <c r="Q40" s="126"/>
      <c r="R40" s="126"/>
      <c r="S40" s="126"/>
    </row>
    <row r="41" spans="1:19" s="112" customFormat="1" ht="25.05" customHeight="1" x14ac:dyDescent="0.25">
      <c r="A41" s="196"/>
      <c r="B41" s="127"/>
      <c r="C41" s="216">
        <v>1</v>
      </c>
      <c r="D41" s="203"/>
      <c r="E41" s="160"/>
      <c r="F41" s="135"/>
      <c r="G41" s="130"/>
      <c r="H41" s="160"/>
      <c r="I41" s="126" t="s">
        <v>65</v>
      </c>
      <c r="J41" s="127"/>
      <c r="K41" s="132" t="s">
        <v>68</v>
      </c>
      <c r="L41" s="126"/>
      <c r="M41" s="132" t="s">
        <v>67</v>
      </c>
      <c r="N41" s="126"/>
      <c r="O41" s="132" t="s">
        <v>68</v>
      </c>
      <c r="P41" s="126"/>
      <c r="Q41" s="132" t="s">
        <v>69</v>
      </c>
      <c r="R41" s="126"/>
      <c r="S41" s="132" t="s">
        <v>88</v>
      </c>
    </row>
    <row r="42" spans="1:19" s="112" customFormat="1" ht="6" customHeight="1" x14ac:dyDescent="0.25">
      <c r="A42" s="196"/>
      <c r="B42" s="127"/>
      <c r="C42" s="144"/>
      <c r="D42" s="144"/>
      <c r="E42" s="145"/>
      <c r="F42" s="145"/>
      <c r="G42" s="145"/>
      <c r="H42" s="145"/>
      <c r="I42" s="126"/>
      <c r="J42" s="127"/>
      <c r="K42" s="126"/>
      <c r="L42" s="126"/>
      <c r="M42" s="126"/>
      <c r="N42" s="126"/>
      <c r="O42" s="126"/>
      <c r="P42" s="126"/>
      <c r="Q42" s="126"/>
      <c r="R42" s="126"/>
      <c r="S42" s="126"/>
    </row>
    <row r="43" spans="1:19" s="112" customFormat="1" ht="25.05" customHeight="1" x14ac:dyDescent="0.25">
      <c r="A43" s="196"/>
      <c r="B43" s="127"/>
      <c r="C43" s="216">
        <v>1</v>
      </c>
      <c r="D43" s="203"/>
      <c r="E43" s="160"/>
      <c r="F43" s="135"/>
      <c r="G43" s="130"/>
      <c r="H43" s="160"/>
      <c r="I43" s="126" t="s">
        <v>70</v>
      </c>
      <c r="J43" s="127"/>
      <c r="K43" s="132" t="s">
        <v>72</v>
      </c>
      <c r="L43" s="126"/>
      <c r="M43" s="132" t="s">
        <v>72</v>
      </c>
      <c r="N43" s="126"/>
      <c r="O43" s="132" t="s">
        <v>73</v>
      </c>
      <c r="P43" s="126"/>
      <c r="Q43" s="132" t="s">
        <v>91</v>
      </c>
      <c r="R43" s="126"/>
      <c r="S43" s="132" t="s">
        <v>92</v>
      </c>
    </row>
    <row r="44" spans="1:19" s="109" customFormat="1" ht="6" customHeight="1" x14ac:dyDescent="0.25">
      <c r="C44" s="148"/>
      <c r="D44" s="148"/>
      <c r="E44" s="148"/>
      <c r="F44" s="148"/>
      <c r="G44" s="148"/>
      <c r="H44" s="148"/>
      <c r="I44" s="148"/>
      <c r="J44" s="149"/>
      <c r="K44" s="149"/>
      <c r="L44" s="149"/>
      <c r="M44" s="149"/>
      <c r="N44" s="149"/>
      <c r="O44" s="149"/>
      <c r="P44" s="149"/>
      <c r="Q44" s="149"/>
      <c r="R44" s="149"/>
      <c r="S44" s="149"/>
    </row>
    <row r="45" spans="1:19" s="140" customFormat="1" ht="6" customHeight="1" x14ac:dyDescent="0.25"/>
    <row r="46" spans="1:19" s="109" customFormat="1" ht="44.25" customHeight="1" x14ac:dyDescent="0.3">
      <c r="A46" s="117">
        <v>8</v>
      </c>
      <c r="C46" s="205" t="s">
        <v>77</v>
      </c>
      <c r="D46" s="205"/>
      <c r="E46" s="205"/>
      <c r="F46" s="205"/>
      <c r="G46" s="118" t="s">
        <v>55</v>
      </c>
      <c r="H46" s="159"/>
      <c r="I46" s="119" t="s">
        <v>56</v>
      </c>
      <c r="K46" s="116">
        <f>ROUND(IF($I$46="1/2-time",K47,K48),0)</f>
        <v>0</v>
      </c>
      <c r="M46" s="116">
        <f>ROUND(IF($I$46="1/2-time",M47,M48),0)</f>
        <v>0</v>
      </c>
      <c r="O46" s="116">
        <f>ROUND(IF($I$46="1/2-time",O47,O48),0)</f>
        <v>0</v>
      </c>
      <c r="Q46" s="116">
        <f>ROUND(IF($I$46="1/2-time",Q47,Q48),0)</f>
        <v>0</v>
      </c>
      <c r="S46" s="116">
        <f>ROUND(IF($I$46="1/2-time",S47,S48),0)</f>
        <v>0</v>
      </c>
    </row>
    <row r="47" spans="1:19" s="109" customFormat="1" ht="3" customHeight="1" x14ac:dyDescent="0.25">
      <c r="A47" s="109">
        <v>8</v>
      </c>
      <c r="C47" s="198" t="s">
        <v>57</v>
      </c>
      <c r="D47" s="198"/>
      <c r="E47" s="198"/>
      <c r="F47" s="198"/>
      <c r="G47" s="159"/>
      <c r="H47" s="159"/>
      <c r="I47" s="159" t="s">
        <v>58</v>
      </c>
      <c r="K47" s="116">
        <f>+C53*VLOOKUP(K53,$I$171:$Q$197,5,FALSE)+C55*VLOOKUP(K55,$I$171:$Q$197,5,FALSE)+C57*VLOOKUP(K57,$I$171:$Q$197,5,FALSE)+C59*VLOOKUP(K59,$I$171:$Q$197,9,FALSE)+C61*VLOOKUP(K61,$I$171:$Q$197,9,FALSE)+C63*VLOOKUP(K63,$I$171:$Q$197,9,FALSE)</f>
        <v>0</v>
      </c>
      <c r="L47" s="116"/>
      <c r="M47" s="116">
        <f>+E53*VLOOKUP(M53,$I$171:$Q$197,5,FALSE)+E55*VLOOKUP(M55,$I$171:$Q$197,5,FALSE)+E57*VLOOKUP(M57,$I$171:$Q$197,5,FALSE)+E59*VLOOKUP(M59,$I$171:$Q$197,9,FALSE)+E61*VLOOKUP(M61,$I$171:$Q$197,9,FALSE)+E63*VLOOKUP(M63,$I$171:$Q$197,9,FALSE)</f>
        <v>0</v>
      </c>
      <c r="N47" s="116"/>
      <c r="O47" s="116">
        <f>+F53*VLOOKUP(O53,$I$171:$Q$197,5,FALSE)+F55*VLOOKUP(O55,$I$171:$Q$197,5,FALSE)+F57*VLOOKUP(O57,$I$171:$Q$197,5,FALSE)+F59*VLOOKUP(O59,$I$171:$Q$197,9,FALSE)+F61*VLOOKUP(O61,$I$171:$Q$197,9,FALSE)+F63*VLOOKUP(O63,$I$171:$Q$197,9,FALSE)</f>
        <v>0</v>
      </c>
      <c r="P47" s="116"/>
      <c r="Q47" s="116">
        <f>+G53*VLOOKUP(Q53,$I$171:$Q$197,5,FALSE)+G55*VLOOKUP(Q55,$I$171:$Q$197,5,FALSE)+G57*VLOOKUP(Q57,$I$171:$Q$197,5,FALSE)+G59*VLOOKUP(Q59,$I$171:$Q$197,9,FALSE)+G61*VLOOKUP(Q61,$I$171:$Q$197,9,FALSE)+G63*VLOOKUP(Q63,$I$171:$Q$197,9,FALSE)</f>
        <v>0</v>
      </c>
      <c r="R47" s="116"/>
      <c r="S47" s="116">
        <f>+H53*VLOOKUP(S53,$I$171:$Q$197,5,FALSE)+H55*VLOOKUP(S55,$I$171:$Q$197,5,FALSE)+H57*VLOOKUP(S57,$I$171:$Q$197,5,FALSE)+H59*VLOOKUP(S59,$I$171:$Q$197,9,FALSE)+H61*VLOOKUP(S61,$I$171:$Q$197,9,FALSE)+H63*VLOOKUP(S63,$I$171:$Q$197,9,FALSE)</f>
        <v>0</v>
      </c>
    </row>
    <row r="48" spans="1:19" s="109" customFormat="1" ht="2.25" customHeight="1" x14ac:dyDescent="0.25">
      <c r="A48" s="109">
        <v>8</v>
      </c>
      <c r="C48" s="198" t="s">
        <v>57</v>
      </c>
      <c r="D48" s="198"/>
      <c r="E48" s="198"/>
      <c r="F48" s="198"/>
      <c r="G48" s="159"/>
      <c r="H48" s="159"/>
      <c r="I48" s="159" t="s">
        <v>59</v>
      </c>
      <c r="K48" s="116">
        <f>+C53*VLOOKUP(K53,$I$171:$Q$197,3,FALSE)+C55*VLOOKUP(K55,$I$171:$Q$197,3,FALSE)+C57*VLOOKUP(K57,$I$171:$Q$197,3,FALSE)+C59*VLOOKUP(K59,$I$171:$Q$197,7,FALSE)+C61*VLOOKUP(K61,$I$171:$Q$197,7,FALSE)+C63*VLOOKUP(K63,$I$171:$Q$197,7,FALSE)</f>
        <v>0</v>
      </c>
      <c r="M48" s="116">
        <f>+E53*VLOOKUP(M53,$I$171:$Q$197,3,FALSE)+E55*VLOOKUP(M55,$I$171:$Q$197,3,FALSE)+E57*VLOOKUP(M57,$I$171:$Q$197,3,FALSE)+E59*VLOOKUP(M59,$I$171:$Q$197,7,FALSE)+E61*VLOOKUP(M61,$I$171:$Q$197,7,FALSE)+E63*VLOOKUP(M63,$I$171:$Q$197,7,FALSE)</f>
        <v>0</v>
      </c>
      <c r="O48" s="116">
        <f>+F53*VLOOKUP(O53,$I$171:$Q$197,3,FALSE)+F55*VLOOKUP(O55,$I$171:$Q$197,3,FALSE)+F57*VLOOKUP(O57,$I$171:$Q$197,3,FALSE)+F59*VLOOKUP(O59,$I$171:$Q$197,7,FALSE)+F61*VLOOKUP(O61,$I$171:$Q$197,7,FALSE)+F63*VLOOKUP(O63,$I$171:$Q$197,7,FALSE)</f>
        <v>0</v>
      </c>
      <c r="Q48" s="116">
        <f>+G53*VLOOKUP(Q53,$I$171:$Q$197,3,FALSE)+G55*VLOOKUP(Q55,$I$171:$Q$197,3,FALSE)+G57*VLOOKUP(Q57,$I$171:$Q$197,3,FALSE)+G59*VLOOKUP(Q59,$I$171:$Q$197,7,FALSE)+G61*VLOOKUP(Q61,$I$171:$Q$197,7,FALSE)+G63*VLOOKUP(Q63,$I$171:$Q$197,7,FALSE)</f>
        <v>0</v>
      </c>
      <c r="S48" s="116">
        <f>+H53*VLOOKUP(S53,$I$171:$Q$197,3,FALSE)+H55*VLOOKUP(S55,$I$171:$Q$197,3,FALSE)+H57*VLOOKUP(S57,$I$171:$Q$197,3,FALSE)+H59*VLOOKUP(S59,$I$171:$Q$197,7,FALSE)+H61*VLOOKUP(S61,$I$171:$Q$197,7,FALSE)+H63*VLOOKUP(S63,$I$171:$Q$197,7,FALSE)</f>
        <v>0</v>
      </c>
    </row>
    <row r="49" spans="1:19" s="109" customFormat="1" ht="20.25" customHeight="1" x14ac:dyDescent="0.25">
      <c r="C49" s="120"/>
      <c r="D49" s="120"/>
      <c r="E49" s="120"/>
      <c r="F49" s="120"/>
      <c r="G49" s="120"/>
      <c r="H49" s="120"/>
      <c r="I49" s="121"/>
      <c r="J49" s="122"/>
      <c r="K49" s="122"/>
      <c r="L49" s="122"/>
      <c r="M49" s="122"/>
      <c r="N49" s="122"/>
      <c r="O49" s="122"/>
      <c r="P49" s="122"/>
      <c r="Q49" s="122"/>
      <c r="R49" s="122"/>
      <c r="S49" s="122"/>
    </row>
    <row r="50" spans="1:19" s="112" customFormat="1" ht="24" customHeight="1" x14ac:dyDescent="0.25">
      <c r="A50" s="123"/>
      <c r="C50" s="124"/>
      <c r="D50" s="124"/>
      <c r="E50" s="124"/>
      <c r="F50" s="125"/>
      <c r="G50" s="125"/>
      <c r="H50" s="124"/>
      <c r="I50" s="126"/>
      <c r="J50" s="127"/>
      <c r="K50" s="126"/>
      <c r="L50" s="126"/>
      <c r="M50" s="126"/>
      <c r="N50" s="126"/>
      <c r="O50" s="126"/>
      <c r="P50" s="126"/>
      <c r="Q50" s="126"/>
      <c r="R50" s="126"/>
      <c r="S50" s="126"/>
    </row>
    <row r="51" spans="1:19" s="112" customFormat="1" ht="25.05" customHeight="1" x14ac:dyDescent="0.25">
      <c r="A51" s="141"/>
      <c r="B51" s="127"/>
      <c r="C51" s="199" t="s">
        <v>78</v>
      </c>
      <c r="D51" s="200"/>
      <c r="E51" s="200"/>
      <c r="F51" s="200"/>
      <c r="G51" s="200"/>
      <c r="H51" s="201"/>
      <c r="I51" s="126"/>
      <c r="J51" s="127"/>
      <c r="K51" s="116"/>
      <c r="L51" s="126"/>
      <c r="M51" s="116"/>
      <c r="N51" s="140"/>
      <c r="O51" s="116"/>
      <c r="P51" s="140"/>
      <c r="Q51" s="116"/>
      <c r="R51" s="140"/>
      <c r="S51" s="116"/>
    </row>
    <row r="52" spans="1:19" s="112" customFormat="1" ht="12" customHeight="1" x14ac:dyDescent="0.25">
      <c r="A52" s="127"/>
      <c r="B52" s="127"/>
      <c r="C52" s="142" t="s">
        <v>50</v>
      </c>
      <c r="D52" s="142"/>
      <c r="E52" s="142" t="s">
        <v>51</v>
      </c>
      <c r="F52" s="142" t="s">
        <v>52</v>
      </c>
      <c r="G52" s="142" t="s">
        <v>25</v>
      </c>
      <c r="H52" s="142" t="s">
        <v>24</v>
      </c>
      <c r="I52" s="142"/>
      <c r="J52" s="143"/>
      <c r="K52" s="143"/>
      <c r="L52" s="143"/>
      <c r="M52" s="143"/>
      <c r="N52" s="143"/>
      <c r="O52" s="143"/>
      <c r="P52" s="143"/>
      <c r="Q52" s="143"/>
      <c r="R52" s="143"/>
      <c r="S52" s="143"/>
    </row>
    <row r="53" spans="1:19" s="112" customFormat="1" ht="25.05" customHeight="1" x14ac:dyDescent="0.25">
      <c r="A53" s="195" t="s">
        <v>61</v>
      </c>
      <c r="B53" s="127"/>
      <c r="C53" s="202">
        <v>0</v>
      </c>
      <c r="D53" s="203"/>
      <c r="E53" s="160">
        <v>0</v>
      </c>
      <c r="F53" s="160">
        <v>0</v>
      </c>
      <c r="G53" s="130">
        <v>0</v>
      </c>
      <c r="H53" s="160">
        <v>0</v>
      </c>
      <c r="I53" s="126">
        <v>0</v>
      </c>
      <c r="J53" s="127"/>
      <c r="K53" s="132" t="s">
        <v>62</v>
      </c>
      <c r="L53" s="126"/>
      <c r="M53" s="132" t="s">
        <v>62</v>
      </c>
      <c r="N53" s="126"/>
      <c r="O53" s="132" t="s">
        <v>63</v>
      </c>
      <c r="P53" s="126"/>
      <c r="Q53" s="132" t="s">
        <v>64</v>
      </c>
      <c r="R53" s="126"/>
      <c r="S53" s="132" t="s">
        <v>94</v>
      </c>
    </row>
    <row r="54" spans="1:19" s="112" customFormat="1" ht="6" customHeight="1" x14ac:dyDescent="0.25">
      <c r="A54" s="196"/>
      <c r="B54" s="127"/>
      <c r="C54" s="144"/>
      <c r="D54" s="144"/>
      <c r="E54" s="145"/>
      <c r="F54" s="145"/>
      <c r="G54" s="145"/>
      <c r="H54" s="145"/>
      <c r="I54" s="126"/>
      <c r="J54" s="127"/>
      <c r="K54" s="126"/>
      <c r="L54" s="126"/>
      <c r="M54" s="126"/>
      <c r="N54" s="126"/>
      <c r="O54" s="126"/>
      <c r="P54" s="126"/>
      <c r="Q54" s="126"/>
      <c r="R54" s="126"/>
      <c r="S54" s="126"/>
    </row>
    <row r="55" spans="1:19" s="112" customFormat="1" ht="25.05" customHeight="1" x14ac:dyDescent="0.25">
      <c r="A55" s="196"/>
      <c r="B55" s="127"/>
      <c r="C55" s="197"/>
      <c r="D55" s="197"/>
      <c r="E55" s="160"/>
      <c r="F55" s="135"/>
      <c r="G55" s="130"/>
      <c r="H55" s="160"/>
      <c r="I55" s="126" t="s">
        <v>65</v>
      </c>
      <c r="J55" s="127"/>
      <c r="K55" s="132" t="s">
        <v>66</v>
      </c>
      <c r="L55" s="126"/>
      <c r="M55" s="132" t="s">
        <v>67</v>
      </c>
      <c r="N55" s="126"/>
      <c r="O55" s="132" t="s">
        <v>68</v>
      </c>
      <c r="P55" s="126"/>
      <c r="Q55" s="132" t="s">
        <v>69</v>
      </c>
      <c r="R55" s="126"/>
      <c r="S55" s="132" t="s">
        <v>88</v>
      </c>
    </row>
    <row r="56" spans="1:19" s="112" customFormat="1" ht="6" customHeight="1" x14ac:dyDescent="0.25">
      <c r="A56" s="196"/>
      <c r="B56" s="127"/>
      <c r="C56" s="144"/>
      <c r="D56" s="144"/>
      <c r="E56" s="145"/>
      <c r="F56" s="145"/>
      <c r="G56" s="145"/>
      <c r="H56" s="145"/>
      <c r="I56" s="126"/>
      <c r="J56" s="127"/>
      <c r="K56" s="126"/>
      <c r="L56" s="126"/>
      <c r="M56" s="126"/>
      <c r="N56" s="126"/>
      <c r="O56" s="126"/>
      <c r="P56" s="126"/>
      <c r="Q56" s="126"/>
      <c r="R56" s="126"/>
      <c r="S56" s="126"/>
    </row>
    <row r="57" spans="1:19" s="112" customFormat="1" ht="25.05" customHeight="1" x14ac:dyDescent="0.25">
      <c r="A57" s="196"/>
      <c r="B57" s="127"/>
      <c r="C57" s="197"/>
      <c r="D57" s="197"/>
      <c r="E57" s="160"/>
      <c r="F57" s="135"/>
      <c r="G57" s="130"/>
      <c r="H57" s="160"/>
      <c r="I57" s="126" t="s">
        <v>70</v>
      </c>
      <c r="J57" s="127"/>
      <c r="K57" s="132" t="s">
        <v>71</v>
      </c>
      <c r="L57" s="126"/>
      <c r="M57" s="132" t="s">
        <v>72</v>
      </c>
      <c r="N57" s="126"/>
      <c r="O57" s="132" t="s">
        <v>73</v>
      </c>
      <c r="P57" s="126"/>
      <c r="Q57" s="132" t="s">
        <v>91</v>
      </c>
      <c r="R57" s="126"/>
      <c r="S57" s="132" t="s">
        <v>92</v>
      </c>
    </row>
    <row r="58" spans="1:19" s="112" customFormat="1" ht="12" customHeight="1" x14ac:dyDescent="0.25">
      <c r="A58" s="127"/>
      <c r="B58" s="127"/>
      <c r="C58" s="146" t="s">
        <v>50</v>
      </c>
      <c r="D58" s="146"/>
      <c r="E58" s="146" t="s">
        <v>51</v>
      </c>
      <c r="F58" s="146" t="s">
        <v>52</v>
      </c>
      <c r="G58" s="146" t="s">
        <v>25</v>
      </c>
      <c r="H58" s="146" t="s">
        <v>24</v>
      </c>
      <c r="I58" s="142"/>
      <c r="J58" s="143"/>
      <c r="K58" s="147"/>
      <c r="L58" s="147"/>
      <c r="M58" s="147"/>
      <c r="N58" s="147"/>
      <c r="O58" s="147"/>
      <c r="P58" s="147"/>
      <c r="Q58" s="147"/>
      <c r="R58" s="147"/>
      <c r="S58" s="147"/>
    </row>
    <row r="59" spans="1:19" s="112" customFormat="1" ht="25.05" customHeight="1" x14ac:dyDescent="0.25">
      <c r="A59" s="195" t="s">
        <v>74</v>
      </c>
      <c r="B59" s="127"/>
      <c r="C59" s="197"/>
      <c r="D59" s="197"/>
      <c r="E59" s="160"/>
      <c r="F59" s="160"/>
      <c r="G59" s="130"/>
      <c r="H59" s="160"/>
      <c r="I59" s="126" t="s">
        <v>1</v>
      </c>
      <c r="J59" s="127"/>
      <c r="K59" s="132" t="s">
        <v>62</v>
      </c>
      <c r="L59" s="126"/>
      <c r="M59" s="132" t="s">
        <v>62</v>
      </c>
      <c r="N59" s="126"/>
      <c r="O59" s="132" t="s">
        <v>63</v>
      </c>
      <c r="P59" s="126"/>
      <c r="Q59" s="132" t="s">
        <v>64</v>
      </c>
      <c r="R59" s="126"/>
      <c r="S59" s="132" t="s">
        <v>94</v>
      </c>
    </row>
    <row r="60" spans="1:19" s="112" customFormat="1" ht="6" customHeight="1" x14ac:dyDescent="0.25">
      <c r="A60" s="196"/>
      <c r="B60" s="127"/>
      <c r="C60" s="144"/>
      <c r="D60" s="144"/>
      <c r="E60" s="145"/>
      <c r="F60" s="145"/>
      <c r="G60" s="145"/>
      <c r="H60" s="145"/>
      <c r="I60" s="126"/>
      <c r="J60" s="127"/>
      <c r="K60" s="126"/>
      <c r="L60" s="126"/>
      <c r="M60" s="126"/>
      <c r="N60" s="126"/>
      <c r="O60" s="126"/>
      <c r="P60" s="126"/>
      <c r="Q60" s="126"/>
      <c r="R60" s="126"/>
      <c r="S60" s="126"/>
    </row>
    <row r="61" spans="1:19" s="112" customFormat="1" ht="25.05" customHeight="1" x14ac:dyDescent="0.25">
      <c r="A61" s="196"/>
      <c r="B61" s="127"/>
      <c r="C61" s="197"/>
      <c r="D61" s="197"/>
      <c r="E61" s="160"/>
      <c r="F61" s="135"/>
      <c r="G61" s="130"/>
      <c r="H61" s="160"/>
      <c r="I61" s="126" t="s">
        <v>65</v>
      </c>
      <c r="J61" s="127"/>
      <c r="K61" s="132" t="s">
        <v>66</v>
      </c>
      <c r="L61" s="126"/>
      <c r="M61" s="132" t="s">
        <v>67</v>
      </c>
      <c r="N61" s="126"/>
      <c r="O61" s="132" t="s">
        <v>68</v>
      </c>
      <c r="P61" s="126"/>
      <c r="Q61" s="132" t="s">
        <v>69</v>
      </c>
      <c r="R61" s="126"/>
      <c r="S61" s="132" t="s">
        <v>88</v>
      </c>
    </row>
    <row r="62" spans="1:19" s="112" customFormat="1" ht="6.75" customHeight="1" x14ac:dyDescent="0.25">
      <c r="A62" s="196"/>
      <c r="B62" s="127"/>
      <c r="C62" s="144"/>
      <c r="D62" s="144"/>
      <c r="E62" s="145"/>
      <c r="F62" s="145"/>
      <c r="G62" s="145"/>
      <c r="H62" s="145"/>
      <c r="I62" s="126"/>
      <c r="J62" s="127"/>
      <c r="K62" s="126"/>
      <c r="L62" s="126"/>
      <c r="M62" s="126"/>
      <c r="N62" s="126"/>
      <c r="O62" s="126"/>
      <c r="P62" s="126"/>
      <c r="Q62" s="126"/>
      <c r="R62" s="126"/>
      <c r="S62" s="126"/>
    </row>
    <row r="63" spans="1:19" s="112" customFormat="1" ht="24.75" customHeight="1" x14ac:dyDescent="0.25">
      <c r="A63" s="196"/>
      <c r="B63" s="127"/>
      <c r="C63" s="197"/>
      <c r="D63" s="197"/>
      <c r="E63" s="160"/>
      <c r="F63" s="135"/>
      <c r="G63" s="130"/>
      <c r="H63" s="160"/>
      <c r="I63" s="126" t="s">
        <v>70</v>
      </c>
      <c r="J63" s="127"/>
      <c r="K63" s="132" t="s">
        <v>71</v>
      </c>
      <c r="L63" s="126"/>
      <c r="M63" s="132" t="s">
        <v>72</v>
      </c>
      <c r="N63" s="126"/>
      <c r="O63" s="132" t="s">
        <v>73</v>
      </c>
      <c r="P63" s="126"/>
      <c r="Q63" s="132" t="s">
        <v>91</v>
      </c>
      <c r="R63" s="126"/>
      <c r="S63" s="132" t="s">
        <v>92</v>
      </c>
    </row>
    <row r="64" spans="1:19" s="109" customFormat="1" ht="6" customHeight="1" x14ac:dyDescent="0.25">
      <c r="C64" s="148"/>
      <c r="D64" s="148"/>
      <c r="E64" s="148"/>
      <c r="F64" s="148"/>
      <c r="G64" s="148"/>
      <c r="H64" s="148"/>
      <c r="I64" s="148"/>
      <c r="J64" s="149"/>
      <c r="K64" s="149"/>
      <c r="L64" s="149"/>
      <c r="M64" s="149"/>
      <c r="N64" s="149"/>
      <c r="O64" s="149"/>
      <c r="P64" s="149"/>
      <c r="Q64" s="149"/>
      <c r="R64" s="149"/>
      <c r="S64" s="149"/>
    </row>
    <row r="65" spans="1:19" s="109" customFormat="1" ht="6" customHeight="1" x14ac:dyDescent="0.25">
      <c r="K65" s="116"/>
      <c r="M65" s="116"/>
      <c r="O65" s="116"/>
      <c r="Q65" s="116"/>
      <c r="S65" s="116"/>
    </row>
    <row r="66" spans="1:19" s="109" customFormat="1" ht="6" customHeight="1" x14ac:dyDescent="0.25">
      <c r="K66" s="116"/>
      <c r="M66" s="116"/>
      <c r="O66" s="116"/>
      <c r="Q66" s="116"/>
      <c r="S66" s="116"/>
    </row>
    <row r="67" spans="1:19" s="109" customFormat="1" ht="45" customHeight="1" x14ac:dyDescent="0.3">
      <c r="A67" s="117">
        <v>8</v>
      </c>
      <c r="C67" s="205" t="s">
        <v>79</v>
      </c>
      <c r="D67" s="205"/>
      <c r="E67" s="205"/>
      <c r="F67" s="205"/>
      <c r="G67" s="118" t="s">
        <v>55</v>
      </c>
      <c r="H67" s="159"/>
      <c r="I67" s="119" t="s">
        <v>56</v>
      </c>
      <c r="K67" s="116">
        <f>ROUND(IF($I67="1/2-time",K68,K69),0)</f>
        <v>0</v>
      </c>
      <c r="M67" s="116">
        <f>ROUND(IF($I$67="1/2-time",M68,M69),0)</f>
        <v>0</v>
      </c>
      <c r="O67" s="116">
        <f>ROUND(IF($I$67="1/2-time",O68,O69),0)</f>
        <v>0</v>
      </c>
      <c r="Q67" s="116">
        <f>ROUND(IF($I$67="1/2-time",Q68,Q69),0)</f>
        <v>0</v>
      </c>
      <c r="S67" s="116">
        <f>ROUND(IF($I$67="1/2-time",S68,S69),0)</f>
        <v>0</v>
      </c>
    </row>
    <row r="68" spans="1:19" s="109" customFormat="1" ht="14.25" hidden="1" customHeight="1" x14ac:dyDescent="0.25">
      <c r="A68" s="109">
        <v>8</v>
      </c>
      <c r="C68" s="198" t="s">
        <v>57</v>
      </c>
      <c r="D68" s="198"/>
      <c r="E68" s="198"/>
      <c r="F68" s="198"/>
      <c r="G68" s="159"/>
      <c r="H68" s="159"/>
      <c r="I68" s="159" t="s">
        <v>58</v>
      </c>
      <c r="K68" s="116">
        <f>+C74*VLOOKUP(K74,$I$201:$Q$227,5,FALSE)+C76*VLOOKUP(K76,$I$201:$Q$227,5,FALSE)+C78*VLOOKUP(K78,$I$201:$Q$227,5,FALSE)+C80*VLOOKUP(K80,$I$201:$Q$227,9,FALSE)+C82*VLOOKUP(K82,$I$201:$Q$227,9,FALSE)+C84*VLOOKUP(K84,$I$201:$Q$227,9,FALSE)</f>
        <v>0</v>
      </c>
      <c r="L68" s="116"/>
      <c r="M68" s="116">
        <f>+E74*VLOOKUP(M74,$I$201:$Q$227,5,FALSE)+E76*VLOOKUP(M76,$I$201:$Q$227,5,FALSE)+E78*VLOOKUP(M78,$I$201:$Q$227,5,FALSE)+E80*VLOOKUP(M80,$I$201:$Q$227,9,FALSE)+E82*VLOOKUP(M82,$I$201:$Q$227,9,FALSE)+E84*VLOOKUP(M84,$I$201:$Q$227,9,FALSE)</f>
        <v>0</v>
      </c>
      <c r="N68" s="116"/>
      <c r="O68" s="116">
        <f>+F74*VLOOKUP(O74,$I$201:$Q$227,5,FALSE)+F76*VLOOKUP(O76,$I$201:$Q$227,5,FALSE)+F78*VLOOKUP(O78,$I$201:$Q$227,5,FALSE)+F80*VLOOKUP(O80,$I$201:$Q$227,9,FALSE)+F82*VLOOKUP(O82,$I$201:$Q$227,9,FALSE)+F84*VLOOKUP(O84,$I$201:$Q$227,9,FALSE)</f>
        <v>0</v>
      </c>
      <c r="P68" s="116"/>
      <c r="Q68" s="116">
        <f>+G74*VLOOKUP(Q74,$I$201:$Q$227,5,FALSE)+G76*VLOOKUP(Q76,$I$201:$Q$227,5,FALSE)+G78*VLOOKUP(Q78,$I$201:$Q$227,5,FALSE)+G80*VLOOKUP(Q80,$I$201:$Q$227,9,FALSE)+G82*VLOOKUP(Q82,$I$201:$Q$227,9,FALSE)+G84*VLOOKUP(Q84,$I$201:$Q$227,9,FALSE)</f>
        <v>0</v>
      </c>
      <c r="R68" s="116"/>
      <c r="S68" s="116">
        <f>+H74*VLOOKUP(S74,$I$201:$Q$227,5,FALSE)+H76*VLOOKUP(S76,$I$201:$Q$227,5,FALSE)+H78*VLOOKUP(S78,$I$201:$Q$227,5,FALSE)+H80*VLOOKUP(S80,$I$201:$Q$227,9,FALSE)+H82*VLOOKUP(S82,$I$201:$Q$227,9,FALSE)+H84*VLOOKUP(S84,$I$201:$Q$227,9,FALSE)</f>
        <v>0</v>
      </c>
    </row>
    <row r="69" spans="1:19" s="109" customFormat="1" ht="21.75" hidden="1" customHeight="1" x14ac:dyDescent="0.25">
      <c r="A69" s="109">
        <v>8</v>
      </c>
      <c r="C69" s="198" t="s">
        <v>57</v>
      </c>
      <c r="D69" s="198"/>
      <c r="E69" s="198"/>
      <c r="F69" s="198"/>
      <c r="G69" s="159"/>
      <c r="H69" s="159"/>
      <c r="I69" s="159" t="s">
        <v>59</v>
      </c>
      <c r="K69" s="116">
        <f>+C74*VLOOKUP(K74,$I$201:$Q$227,3,FALSE)+C76*VLOOKUP(K76,$I$201:$Q$227,3,FALSE)+C78*VLOOKUP(K78,$I$201:$Q$227,3,FALSE)+C80*VLOOKUP(K80,$I$201:$Q$227,7,FALSE)+C82*VLOOKUP(K82,$I$201:$Q$227,7,FALSE)+C84*VLOOKUP(K84,$I$201:$Q$227,7,FALSE)</f>
        <v>0</v>
      </c>
      <c r="M69" s="116">
        <f>+E74*VLOOKUP(M74,$I$201:$Q$227,3,FALSE)+E76*VLOOKUP(M76,$I$201:$Q$227,3,FALSE)+E78*VLOOKUP(M78,$I$201:$Q$227,3,FALSE)+E80*VLOOKUP(M80,$I$201:$Q$227,7,FALSE)+E82*VLOOKUP(M82,$I$201:$Q$227,7,FALSE)+E84*VLOOKUP(M84,$I$201:$Q$227,7,FALSE)</f>
        <v>0</v>
      </c>
      <c r="O69" s="116">
        <f>+F74*VLOOKUP(O74,$I$201:$Q$227,3,FALSE)+F76*VLOOKUP(O76,$I$201:$Q$227,3,FALSE)+F78*VLOOKUP(O78,$I$201:$Q$227,3,FALSE)+F80*VLOOKUP(O80,$I$201:$Q$227,7,FALSE)+F82*VLOOKUP(O82,$I$201:$Q$227,7,FALSE)+F84*VLOOKUP(O84,$I$201:$Q$227,7,FALSE)</f>
        <v>0</v>
      </c>
      <c r="Q69" s="116">
        <f>+G74*VLOOKUP(Q74,$I$201:$Q$227,3,FALSE)+G76*VLOOKUP(Q76,$I$201:$Q$227,3,FALSE)+G78*VLOOKUP(Q78,$I$201:$Q$227,3,FALSE)+G80*VLOOKUP(Q80,$I$201:$Q$227,7,FALSE)+G82*VLOOKUP(Q82,$I$201:$Q$227,7,FALSE)+G84*VLOOKUP(Q84,$I$201:$Q$227,7,FALSE)</f>
        <v>0</v>
      </c>
      <c r="S69" s="116">
        <f>+H74*VLOOKUP(S74,$I$201:$Q$227,3,FALSE)+H76*VLOOKUP(S76,$I$201:$Q$227,3,FALSE)+H78*VLOOKUP(S78,$I$201:$Q$227,3,FALSE)+H80*VLOOKUP(S80,$I$201:$Q$227,7,FALSE)+H82*VLOOKUP(S82,$I$201:$Q$227,7,FALSE)+H84*VLOOKUP(S84,$I$201:$Q$227,7,FALSE)</f>
        <v>0</v>
      </c>
    </row>
    <row r="70" spans="1:19" s="109" customFormat="1" ht="15" x14ac:dyDescent="0.25">
      <c r="C70" s="120"/>
      <c r="D70" s="120"/>
      <c r="E70" s="120"/>
      <c r="F70" s="120"/>
      <c r="G70" s="120"/>
      <c r="H70" s="120"/>
      <c r="I70" s="121"/>
      <c r="J70" s="122"/>
      <c r="K70" s="122"/>
      <c r="L70" s="122"/>
      <c r="M70" s="122"/>
      <c r="N70" s="122"/>
      <c r="O70" s="122"/>
      <c r="P70" s="122"/>
      <c r="Q70" s="122"/>
      <c r="R70" s="122"/>
      <c r="S70" s="122"/>
    </row>
    <row r="71" spans="1:19" s="112" customFormat="1" ht="30.75" customHeight="1" x14ac:dyDescent="0.25">
      <c r="A71" s="123"/>
      <c r="C71" s="124"/>
      <c r="D71" s="124"/>
      <c r="E71" s="124"/>
      <c r="F71" s="125"/>
      <c r="G71" s="125"/>
      <c r="H71" s="124"/>
      <c r="I71" s="126"/>
      <c r="J71" s="127"/>
      <c r="K71" s="126"/>
      <c r="L71" s="126"/>
      <c r="M71" s="126"/>
      <c r="N71" s="126"/>
      <c r="O71" s="126"/>
      <c r="P71" s="126"/>
      <c r="Q71" s="126"/>
      <c r="R71" s="126"/>
      <c r="S71" s="126"/>
    </row>
    <row r="72" spans="1:19" s="112" customFormat="1" ht="25.05" customHeight="1" x14ac:dyDescent="0.25">
      <c r="A72" s="141"/>
      <c r="B72" s="127"/>
      <c r="C72" s="199" t="s">
        <v>80</v>
      </c>
      <c r="D72" s="200"/>
      <c r="E72" s="200"/>
      <c r="F72" s="200"/>
      <c r="G72" s="200"/>
      <c r="H72" s="201"/>
      <c r="I72" s="126"/>
      <c r="J72" s="127"/>
      <c r="K72" s="116"/>
      <c r="L72" s="126"/>
      <c r="M72" s="116"/>
      <c r="N72" s="140"/>
      <c r="O72" s="116"/>
      <c r="P72" s="140"/>
      <c r="Q72" s="116"/>
      <c r="R72" s="140"/>
      <c r="S72" s="116"/>
    </row>
    <row r="73" spans="1:19" s="112" customFormat="1" ht="12" customHeight="1" x14ac:dyDescent="0.25">
      <c r="A73" s="127"/>
      <c r="B73" s="127"/>
      <c r="C73" s="142" t="s">
        <v>50</v>
      </c>
      <c r="D73" s="142"/>
      <c r="E73" s="142" t="s">
        <v>51</v>
      </c>
      <c r="F73" s="142" t="s">
        <v>52</v>
      </c>
      <c r="G73" s="142" t="s">
        <v>25</v>
      </c>
      <c r="H73" s="142" t="s">
        <v>24</v>
      </c>
      <c r="I73" s="142"/>
      <c r="J73" s="143"/>
      <c r="K73" s="143"/>
      <c r="L73" s="143"/>
      <c r="M73" s="143"/>
      <c r="N73" s="143"/>
      <c r="O73" s="143"/>
      <c r="P73" s="143"/>
      <c r="Q73" s="143"/>
      <c r="R73" s="143"/>
      <c r="S73" s="143"/>
    </row>
    <row r="74" spans="1:19" s="112" customFormat="1" ht="25.05" customHeight="1" x14ac:dyDescent="0.25">
      <c r="A74" s="195" t="s">
        <v>61</v>
      </c>
      <c r="B74" s="127"/>
      <c r="C74" s="202"/>
      <c r="D74" s="203"/>
      <c r="E74" s="160">
        <v>0</v>
      </c>
      <c r="F74" s="160">
        <v>0</v>
      </c>
      <c r="G74" s="130">
        <v>0</v>
      </c>
      <c r="H74" s="160">
        <v>0</v>
      </c>
      <c r="I74" s="126" t="s">
        <v>1</v>
      </c>
      <c r="J74" s="127"/>
      <c r="K74" s="132" t="s">
        <v>62</v>
      </c>
      <c r="L74" s="126"/>
      <c r="M74" s="132" t="s">
        <v>62</v>
      </c>
      <c r="N74" s="126"/>
      <c r="O74" s="132" t="s">
        <v>63</v>
      </c>
      <c r="P74" s="126"/>
      <c r="Q74" s="132" t="s">
        <v>64</v>
      </c>
      <c r="R74" s="126"/>
      <c r="S74" s="132" t="s">
        <v>94</v>
      </c>
    </row>
    <row r="75" spans="1:19" s="112" customFormat="1" ht="6" customHeight="1" x14ac:dyDescent="0.25">
      <c r="A75" s="195"/>
      <c r="B75" s="127"/>
      <c r="C75" s="144"/>
      <c r="D75" s="144"/>
      <c r="E75" s="145"/>
      <c r="F75" s="145"/>
      <c r="G75" s="145"/>
      <c r="H75" s="145"/>
      <c r="I75" s="126"/>
      <c r="J75" s="127"/>
      <c r="K75" s="126"/>
      <c r="L75" s="126"/>
      <c r="M75" s="126"/>
      <c r="N75" s="126"/>
      <c r="O75" s="126"/>
      <c r="P75" s="126"/>
      <c r="Q75" s="126"/>
      <c r="R75" s="126"/>
      <c r="S75" s="126"/>
    </row>
    <row r="76" spans="1:19" s="112" customFormat="1" ht="25.05" customHeight="1" x14ac:dyDescent="0.25">
      <c r="A76" s="195"/>
      <c r="B76" s="127"/>
      <c r="C76" s="202"/>
      <c r="D76" s="203"/>
      <c r="E76" s="160"/>
      <c r="F76" s="135"/>
      <c r="G76" s="130"/>
      <c r="H76" s="160"/>
      <c r="I76" s="126" t="s">
        <v>65</v>
      </c>
      <c r="J76" s="127"/>
      <c r="K76" s="132" t="s">
        <v>66</v>
      </c>
      <c r="L76" s="126"/>
      <c r="M76" s="132" t="s">
        <v>67</v>
      </c>
      <c r="N76" s="126"/>
      <c r="O76" s="132" t="s">
        <v>68</v>
      </c>
      <c r="P76" s="126"/>
      <c r="Q76" s="132" t="s">
        <v>69</v>
      </c>
      <c r="R76" s="126"/>
      <c r="S76" s="132" t="s">
        <v>88</v>
      </c>
    </row>
    <row r="77" spans="1:19" s="112" customFormat="1" ht="6" customHeight="1" x14ac:dyDescent="0.25">
      <c r="A77" s="195"/>
      <c r="B77" s="127"/>
      <c r="C77" s="144"/>
      <c r="D77" s="144"/>
      <c r="E77" s="145"/>
      <c r="F77" s="145"/>
      <c r="G77" s="145"/>
      <c r="H77" s="145"/>
      <c r="I77" s="126"/>
      <c r="J77" s="127"/>
      <c r="K77" s="126"/>
      <c r="L77" s="126"/>
      <c r="M77" s="126"/>
      <c r="N77" s="126"/>
      <c r="O77" s="126"/>
      <c r="P77" s="126"/>
      <c r="Q77" s="126"/>
      <c r="R77" s="126"/>
      <c r="S77" s="126"/>
    </row>
    <row r="78" spans="1:19" s="112" customFormat="1" ht="25.05" customHeight="1" x14ac:dyDescent="0.25">
      <c r="A78" s="195"/>
      <c r="B78" s="127"/>
      <c r="C78" s="202"/>
      <c r="D78" s="203"/>
      <c r="E78" s="160"/>
      <c r="F78" s="135"/>
      <c r="G78" s="130"/>
      <c r="H78" s="160"/>
      <c r="I78" s="126" t="s">
        <v>70</v>
      </c>
      <c r="J78" s="127"/>
      <c r="K78" s="132" t="s">
        <v>71</v>
      </c>
      <c r="L78" s="126"/>
      <c r="M78" s="132" t="s">
        <v>72</v>
      </c>
      <c r="N78" s="126"/>
      <c r="O78" s="132" t="s">
        <v>73</v>
      </c>
      <c r="P78" s="126"/>
      <c r="Q78" s="132" t="s">
        <v>91</v>
      </c>
      <c r="R78" s="126"/>
      <c r="S78" s="132" t="s">
        <v>92</v>
      </c>
    </row>
    <row r="79" spans="1:19" s="112" customFormat="1" ht="12" customHeight="1" x14ac:dyDescent="0.25">
      <c r="A79" s="127"/>
      <c r="B79" s="127"/>
      <c r="C79" s="146" t="s">
        <v>50</v>
      </c>
      <c r="D79" s="146"/>
      <c r="E79" s="146" t="s">
        <v>51</v>
      </c>
      <c r="F79" s="146" t="s">
        <v>52</v>
      </c>
      <c r="G79" s="146" t="s">
        <v>25</v>
      </c>
      <c r="H79" s="146" t="s">
        <v>24</v>
      </c>
      <c r="I79" s="142"/>
      <c r="J79" s="143"/>
      <c r="K79" s="147"/>
      <c r="L79" s="147"/>
      <c r="M79" s="147"/>
      <c r="N79" s="147"/>
      <c r="O79" s="147"/>
      <c r="P79" s="147"/>
      <c r="Q79" s="147"/>
      <c r="R79" s="147"/>
      <c r="S79" s="147"/>
    </row>
    <row r="80" spans="1:19" s="112" customFormat="1" ht="25.05" customHeight="1" x14ac:dyDescent="0.25">
      <c r="A80" s="195" t="s">
        <v>74</v>
      </c>
      <c r="B80" s="127"/>
      <c r="C80" s="202"/>
      <c r="D80" s="203"/>
      <c r="E80" s="160"/>
      <c r="F80" s="160"/>
      <c r="G80" s="130"/>
      <c r="H80" s="160"/>
      <c r="I80" s="126" t="s">
        <v>1</v>
      </c>
      <c r="J80" s="127"/>
      <c r="K80" s="132" t="s">
        <v>62</v>
      </c>
      <c r="L80" s="126"/>
      <c r="M80" s="132" t="s">
        <v>62</v>
      </c>
      <c r="N80" s="126"/>
      <c r="O80" s="132" t="s">
        <v>63</v>
      </c>
      <c r="P80" s="126"/>
      <c r="Q80" s="132" t="s">
        <v>64</v>
      </c>
      <c r="R80" s="126"/>
      <c r="S80" s="132" t="s">
        <v>94</v>
      </c>
    </row>
    <row r="81" spans="1:19" s="112" customFormat="1" ht="6" customHeight="1" x14ac:dyDescent="0.25">
      <c r="A81" s="195"/>
      <c r="B81" s="127"/>
      <c r="C81" s="144"/>
      <c r="D81" s="144"/>
      <c r="E81" s="145"/>
      <c r="F81" s="145"/>
      <c r="G81" s="145"/>
      <c r="H81" s="145"/>
      <c r="I81" s="126"/>
      <c r="J81" s="127"/>
      <c r="K81" s="126"/>
      <c r="L81" s="126"/>
      <c r="M81" s="126"/>
      <c r="N81" s="126"/>
      <c r="O81" s="126"/>
      <c r="P81" s="126"/>
      <c r="Q81" s="126"/>
      <c r="R81" s="126"/>
      <c r="S81" s="126"/>
    </row>
    <row r="82" spans="1:19" s="112" customFormat="1" ht="25.05" customHeight="1" x14ac:dyDescent="0.25">
      <c r="A82" s="195"/>
      <c r="B82" s="127"/>
      <c r="C82" s="202"/>
      <c r="D82" s="203"/>
      <c r="E82" s="160"/>
      <c r="F82" s="135"/>
      <c r="G82" s="130"/>
      <c r="H82" s="160"/>
      <c r="I82" s="126" t="s">
        <v>65</v>
      </c>
      <c r="J82" s="127"/>
      <c r="K82" s="132" t="s">
        <v>66</v>
      </c>
      <c r="L82" s="126"/>
      <c r="M82" s="132" t="s">
        <v>67</v>
      </c>
      <c r="N82" s="126"/>
      <c r="O82" s="132" t="s">
        <v>68</v>
      </c>
      <c r="P82" s="126"/>
      <c r="Q82" s="132" t="s">
        <v>69</v>
      </c>
      <c r="R82" s="126"/>
      <c r="S82" s="132" t="s">
        <v>88</v>
      </c>
    </row>
    <row r="83" spans="1:19" s="112" customFormat="1" ht="6.75" customHeight="1" x14ac:dyDescent="0.25">
      <c r="A83" s="195"/>
      <c r="B83" s="127"/>
      <c r="C83" s="144"/>
      <c r="D83" s="144"/>
      <c r="E83" s="145"/>
      <c r="F83" s="145"/>
      <c r="G83" s="145"/>
      <c r="H83" s="145"/>
      <c r="I83" s="126"/>
      <c r="J83" s="127"/>
      <c r="K83" s="126"/>
      <c r="L83" s="126"/>
      <c r="M83" s="126"/>
      <c r="N83" s="126"/>
      <c r="O83" s="126"/>
      <c r="P83" s="126"/>
      <c r="Q83" s="126"/>
      <c r="R83" s="126"/>
      <c r="S83" s="126"/>
    </row>
    <row r="84" spans="1:19" s="112" customFormat="1" ht="24.75" customHeight="1" x14ac:dyDescent="0.25">
      <c r="A84" s="195"/>
      <c r="B84" s="127"/>
      <c r="C84" s="202"/>
      <c r="D84" s="203"/>
      <c r="E84" s="160"/>
      <c r="F84" s="135"/>
      <c r="G84" s="130"/>
      <c r="H84" s="160"/>
      <c r="I84" s="126" t="s">
        <v>70</v>
      </c>
      <c r="J84" s="127"/>
      <c r="K84" s="132" t="s">
        <v>71</v>
      </c>
      <c r="L84" s="126"/>
      <c r="M84" s="132" t="s">
        <v>72</v>
      </c>
      <c r="N84" s="126"/>
      <c r="O84" s="132" t="s">
        <v>73</v>
      </c>
      <c r="P84" s="126"/>
      <c r="Q84" s="132" t="s">
        <v>91</v>
      </c>
      <c r="R84" s="126"/>
      <c r="S84" s="132" t="s">
        <v>92</v>
      </c>
    </row>
    <row r="85" spans="1:19" s="109" customFormat="1" ht="28.5" customHeight="1" x14ac:dyDescent="0.25">
      <c r="A85" s="204" t="s">
        <v>81</v>
      </c>
      <c r="B85" s="204"/>
      <c r="C85" s="204"/>
      <c r="D85" s="204"/>
      <c r="E85" s="204"/>
      <c r="F85" s="204"/>
      <c r="G85" s="204"/>
      <c r="H85" s="204"/>
      <c r="I85" s="204"/>
      <c r="K85" s="116"/>
      <c r="M85" s="116"/>
      <c r="O85" s="116"/>
      <c r="Q85" s="116"/>
      <c r="S85" s="116"/>
    </row>
    <row r="86" spans="1:19" s="109" customFormat="1" ht="11.25" customHeight="1" x14ac:dyDescent="0.25">
      <c r="A86" s="204"/>
      <c r="B86" s="204"/>
      <c r="C86" s="204"/>
      <c r="D86" s="204"/>
      <c r="E86" s="204"/>
      <c r="F86" s="204"/>
      <c r="G86" s="204"/>
      <c r="H86" s="204"/>
      <c r="I86" s="204"/>
      <c r="K86" s="116"/>
      <c r="M86" s="116"/>
      <c r="O86" s="116"/>
      <c r="Q86" s="116"/>
      <c r="S86" s="116"/>
    </row>
    <row r="87" spans="1:19" s="109" customFormat="1" ht="11.25" customHeight="1" x14ac:dyDescent="0.25">
      <c r="A87" s="158"/>
      <c r="B87" s="158"/>
      <c r="C87" s="158"/>
      <c r="D87" s="158"/>
      <c r="E87" s="158"/>
      <c r="F87" s="158"/>
      <c r="G87" s="158"/>
      <c r="H87" s="158"/>
      <c r="I87" s="158"/>
      <c r="K87" s="116"/>
      <c r="M87" s="116"/>
      <c r="O87" s="116"/>
      <c r="Q87" s="116"/>
      <c r="S87" s="116"/>
    </row>
    <row r="88" spans="1:19" s="109" customFormat="1" ht="45" customHeight="1" x14ac:dyDescent="0.3">
      <c r="A88" s="117">
        <v>8</v>
      </c>
      <c r="C88" s="205" t="s">
        <v>99</v>
      </c>
      <c r="D88" s="205"/>
      <c r="E88" s="205"/>
      <c r="F88" s="205"/>
      <c r="G88" s="118" t="s">
        <v>55</v>
      </c>
      <c r="H88" s="159"/>
      <c r="I88" s="119" t="s">
        <v>56</v>
      </c>
      <c r="K88" s="116">
        <f>ROUND(IF($I88="1/2-time",K89,K90),0)</f>
        <v>0</v>
      </c>
      <c r="M88" s="116">
        <f>ROUND(IF($I$67="1/2-time",M89,M90),0)</f>
        <v>0</v>
      </c>
      <c r="O88" s="116">
        <f>ROUND(IF($I$67="1/2-time",O89,O90),0)</f>
        <v>0</v>
      </c>
      <c r="Q88" s="116">
        <f>ROUND(IF($I$67="1/2-time",Q89,Q90),0)</f>
        <v>0</v>
      </c>
      <c r="S88" s="116">
        <f>ROUND(IF($I$67="1/2-time",S89,S90),0)</f>
        <v>0</v>
      </c>
    </row>
    <row r="89" spans="1:19" s="109" customFormat="1" ht="14.25" hidden="1" customHeight="1" x14ac:dyDescent="0.25">
      <c r="A89" s="109">
        <v>8</v>
      </c>
      <c r="C89" s="198" t="s">
        <v>57</v>
      </c>
      <c r="D89" s="198"/>
      <c r="E89" s="198"/>
      <c r="F89" s="198"/>
      <c r="G89" s="159"/>
      <c r="H89" s="159"/>
      <c r="I89" s="159" t="s">
        <v>58</v>
      </c>
      <c r="K89" s="116">
        <f>+C95*VLOOKUP(K95,$I$231:$Q$257,5,FALSE)+C97*VLOOKUP(K97,$I$231:$Q$257,5,FALSE)+C99*VLOOKUP(K99,$I$231:$Q$257,5,FALSE)+C101*VLOOKUP(K101,$I$231:$Q$257,9,FALSE)+C103*VLOOKUP(K103,$I$231:$Q$257,9,FALSE)+C105*VLOOKUP(K105,$I$231:$Q$257,9,FALSE)</f>
        <v>0</v>
      </c>
      <c r="L89" s="116"/>
      <c r="M89" s="116">
        <f>+E95*VLOOKUP(M95,$I$201:$Q$227,5,FALSE)+E97*VLOOKUP(M97,$I$201:$Q$227,5,FALSE)+E99*VLOOKUP(M99,$I$201:$Q$227,5,FALSE)+E101*VLOOKUP(M101,$I$201:$Q$227,9,FALSE)+E103*VLOOKUP(M103,$I$201:$Q$227,9,FALSE)+E105*VLOOKUP(M105,$I$201:$Q$227,9,FALSE)</f>
        <v>0</v>
      </c>
      <c r="N89" s="116"/>
      <c r="O89" s="116">
        <f>+F95*VLOOKUP(O95,$I$201:$Q$227,5,FALSE)+F97*VLOOKUP(O97,$I$201:$Q$227,5,FALSE)+F99*VLOOKUP(O99,$I$201:$Q$227,5,FALSE)+F101*VLOOKUP(O101,$I$201:$Q$227,9,FALSE)+F103*VLOOKUP(O103,$I$201:$Q$227,9,FALSE)+F105*VLOOKUP(O105,$I$201:$Q$227,9,FALSE)</f>
        <v>0</v>
      </c>
      <c r="P89" s="116"/>
      <c r="Q89" s="116">
        <f>+G95*VLOOKUP(Q95,$I$201:$Q$227,5,FALSE)+G97*VLOOKUP(Q97,$I$201:$Q$227,5,FALSE)+G99*VLOOKUP(Q99,$I$201:$Q$227,5,FALSE)+G101*VLOOKUP(Q101,$I$201:$Q$227,9,FALSE)+G103*VLOOKUP(Q103,$I$201:$Q$227,9,FALSE)+G105*VLOOKUP(Q105,$I$201:$Q$227,9,FALSE)</f>
        <v>0</v>
      </c>
      <c r="R89" s="116"/>
      <c r="S89" s="116">
        <f>+H95*VLOOKUP(S95,$I$201:$Q$227,5,FALSE)+H97*VLOOKUP(S97,$I$201:$Q$227,5,FALSE)+H99*VLOOKUP(S99,$I$201:$Q$227,5,FALSE)+H101*VLOOKUP(S101,$I$201:$Q$227,9,FALSE)+H103*VLOOKUP(S103,$I$201:$Q$227,9,FALSE)+H105*VLOOKUP(S105,$I$201:$Q$227,9,FALSE)</f>
        <v>0</v>
      </c>
    </row>
    <row r="90" spans="1:19" s="109" customFormat="1" ht="21.75" hidden="1" customHeight="1" x14ac:dyDescent="0.25">
      <c r="A90" s="109">
        <v>8</v>
      </c>
      <c r="C90" s="198" t="s">
        <v>57</v>
      </c>
      <c r="D90" s="198"/>
      <c r="E90" s="198"/>
      <c r="F90" s="198"/>
      <c r="G90" s="159"/>
      <c r="H90" s="159"/>
      <c r="I90" s="159" t="s">
        <v>59</v>
      </c>
      <c r="K90" s="116">
        <f>+C95*VLOOKUP(K95,$I$231:$Q$257,3,FALSE)+C97*VLOOKUP(K97,$I$231:$Q$257,3,FALSE)+C99*VLOOKUP(K99,$I$231:$Q$257,3,FALSE)+C101*VLOOKUP(K101,$I$231:$Q$257,7,FALSE)+C103*VLOOKUP(K103,$I$231:$Q$257,7,FALSE)+C105*VLOOKUP(K105,$I$231:$Q$257,7,FALSE)</f>
        <v>0</v>
      </c>
      <c r="M90" s="116">
        <f>+E95*VLOOKUP(M95,$I$201:$Q$227,3,FALSE)+E97*VLOOKUP(M97,$I$201:$Q$227,3,FALSE)+E99*VLOOKUP(M99,$I$201:$Q$227,3,FALSE)+E101*VLOOKUP(M101,$I$201:$Q$227,7,FALSE)+E103*VLOOKUP(M103,$I$201:$Q$227,7,FALSE)+E105*VLOOKUP(M105,$I$201:$Q$227,7,FALSE)</f>
        <v>0</v>
      </c>
      <c r="O90" s="116">
        <f>+F95*VLOOKUP(O95,$I$201:$Q$227,3,FALSE)+F97*VLOOKUP(O97,$I$201:$Q$227,3,FALSE)+F99*VLOOKUP(O99,$I$201:$Q$227,3,FALSE)+F101*VLOOKUP(O101,$I$201:$Q$227,7,FALSE)+F103*VLOOKUP(O103,$I$201:$Q$227,7,FALSE)+F105*VLOOKUP(O105,$I$201:$Q$227,7,FALSE)</f>
        <v>0</v>
      </c>
      <c r="Q90" s="116">
        <f>+G95*VLOOKUP(Q95,$I$201:$Q$227,3,FALSE)+G97*VLOOKUP(Q97,$I$201:$Q$227,3,FALSE)+G99*VLOOKUP(Q99,$I$201:$Q$227,3,FALSE)+G101*VLOOKUP(Q101,$I$201:$Q$227,7,FALSE)+G103*VLOOKUP(Q103,$I$201:$Q$227,7,FALSE)+G105*VLOOKUP(Q105,$I$201:$Q$227,7,FALSE)</f>
        <v>0</v>
      </c>
      <c r="S90" s="116">
        <f>+H95*VLOOKUP(S95,$I$201:$Q$227,3,FALSE)+H97*VLOOKUP(S97,$I$201:$Q$227,3,FALSE)+H99*VLOOKUP(S99,$I$201:$Q$227,3,FALSE)+H101*VLOOKUP(S101,$I$201:$Q$227,7,FALSE)+H103*VLOOKUP(S103,$I$201:$Q$227,7,FALSE)+H105*VLOOKUP(S105,$I$201:$Q$227,7,FALSE)</f>
        <v>0</v>
      </c>
    </row>
    <row r="91" spans="1:19" s="109" customFormat="1" ht="15" x14ac:dyDescent="0.25">
      <c r="C91" s="120"/>
      <c r="D91" s="120"/>
      <c r="E91" s="120"/>
      <c r="F91" s="120"/>
      <c r="G91" s="120"/>
      <c r="H91" s="120"/>
      <c r="I91" s="121"/>
      <c r="J91" s="122"/>
      <c r="K91" s="122"/>
      <c r="L91" s="122"/>
      <c r="M91" s="122"/>
      <c r="N91" s="122"/>
      <c r="O91" s="122"/>
      <c r="P91" s="122"/>
      <c r="Q91" s="122"/>
      <c r="R91" s="122"/>
      <c r="S91" s="122"/>
    </row>
    <row r="92" spans="1:19" s="112" customFormat="1" ht="18.75" customHeight="1" x14ac:dyDescent="0.25">
      <c r="A92" s="123"/>
      <c r="C92" s="124"/>
      <c r="D92" s="124"/>
      <c r="E92" s="124"/>
      <c r="F92" s="125"/>
      <c r="G92" s="125"/>
      <c r="H92" s="124"/>
      <c r="I92" s="126"/>
      <c r="J92" s="127"/>
      <c r="K92" s="126"/>
      <c r="L92" s="126"/>
      <c r="M92" s="126"/>
      <c r="N92" s="126"/>
      <c r="O92" s="126"/>
      <c r="P92" s="126"/>
      <c r="Q92" s="126"/>
      <c r="R92" s="126"/>
      <c r="S92" s="126"/>
    </row>
    <row r="93" spans="1:19" s="112" customFormat="1" ht="25.05" customHeight="1" x14ac:dyDescent="0.25">
      <c r="A93" s="141"/>
      <c r="B93" s="127"/>
      <c r="C93" s="199" t="s">
        <v>100</v>
      </c>
      <c r="D93" s="200"/>
      <c r="E93" s="200"/>
      <c r="F93" s="200"/>
      <c r="G93" s="200"/>
      <c r="H93" s="201"/>
      <c r="I93" s="126"/>
      <c r="J93" s="127"/>
      <c r="K93" s="116"/>
      <c r="L93" s="126"/>
      <c r="M93" s="116"/>
      <c r="N93" s="140"/>
      <c r="O93" s="116"/>
      <c r="P93" s="140"/>
      <c r="Q93" s="116"/>
      <c r="R93" s="140"/>
      <c r="S93" s="116"/>
    </row>
    <row r="94" spans="1:19" s="112" customFormat="1" ht="12" customHeight="1" x14ac:dyDescent="0.25">
      <c r="A94" s="127"/>
      <c r="B94" s="127"/>
      <c r="C94" s="142" t="s">
        <v>50</v>
      </c>
      <c r="D94" s="142"/>
      <c r="E94" s="142" t="s">
        <v>51</v>
      </c>
      <c r="F94" s="142" t="s">
        <v>52</v>
      </c>
      <c r="G94" s="142" t="s">
        <v>25</v>
      </c>
      <c r="H94" s="142" t="s">
        <v>24</v>
      </c>
      <c r="I94" s="142"/>
      <c r="J94" s="143"/>
      <c r="K94" s="143"/>
      <c r="L94" s="143"/>
      <c r="M94" s="143"/>
      <c r="N94" s="143"/>
      <c r="O94" s="143"/>
      <c r="P94" s="143"/>
      <c r="Q94" s="143"/>
      <c r="R94" s="143"/>
      <c r="S94" s="143"/>
    </row>
    <row r="95" spans="1:19" s="112" customFormat="1" ht="25.05" customHeight="1" x14ac:dyDescent="0.25">
      <c r="A95" s="195" t="s">
        <v>61</v>
      </c>
      <c r="B95" s="127"/>
      <c r="C95" s="202"/>
      <c r="D95" s="203"/>
      <c r="E95" s="160">
        <v>0</v>
      </c>
      <c r="F95" s="160">
        <v>0</v>
      </c>
      <c r="G95" s="130">
        <v>0</v>
      </c>
      <c r="H95" s="160">
        <v>0</v>
      </c>
      <c r="I95" s="126" t="s">
        <v>1</v>
      </c>
      <c r="J95" s="127"/>
      <c r="K95" s="132" t="s">
        <v>62</v>
      </c>
      <c r="L95" s="126"/>
      <c r="M95" s="132" t="s">
        <v>62</v>
      </c>
      <c r="N95" s="126"/>
      <c r="O95" s="132" t="s">
        <v>63</v>
      </c>
      <c r="P95" s="126"/>
      <c r="Q95" s="132" t="s">
        <v>64</v>
      </c>
      <c r="R95" s="126"/>
      <c r="S95" s="132" t="s">
        <v>94</v>
      </c>
    </row>
    <row r="96" spans="1:19" s="112" customFormat="1" ht="6" customHeight="1" x14ac:dyDescent="0.25">
      <c r="A96" s="196"/>
      <c r="B96" s="127"/>
      <c r="C96" s="144"/>
      <c r="D96" s="144"/>
      <c r="E96" s="145"/>
      <c r="F96" s="145"/>
      <c r="G96" s="145"/>
      <c r="H96" s="145"/>
      <c r="I96" s="126"/>
      <c r="J96" s="127"/>
      <c r="K96" s="126"/>
      <c r="L96" s="126"/>
      <c r="M96" s="126"/>
      <c r="N96" s="126"/>
      <c r="O96" s="126"/>
      <c r="P96" s="126"/>
      <c r="Q96" s="126"/>
      <c r="R96" s="126"/>
      <c r="S96" s="126"/>
    </row>
    <row r="97" spans="1:19" s="112" customFormat="1" ht="25.05" customHeight="1" x14ac:dyDescent="0.25">
      <c r="A97" s="196"/>
      <c r="B97" s="127"/>
      <c r="C97" s="197"/>
      <c r="D97" s="197"/>
      <c r="E97" s="160"/>
      <c r="F97" s="135"/>
      <c r="G97" s="130"/>
      <c r="H97" s="160"/>
      <c r="I97" s="126" t="s">
        <v>65</v>
      </c>
      <c r="J97" s="127"/>
      <c r="K97" s="132" t="s">
        <v>66</v>
      </c>
      <c r="L97" s="126"/>
      <c r="M97" s="132" t="s">
        <v>67</v>
      </c>
      <c r="N97" s="126"/>
      <c r="O97" s="132" t="s">
        <v>68</v>
      </c>
      <c r="P97" s="126"/>
      <c r="Q97" s="132" t="s">
        <v>69</v>
      </c>
      <c r="R97" s="126"/>
      <c r="S97" s="132" t="s">
        <v>88</v>
      </c>
    </row>
    <row r="98" spans="1:19" s="112" customFormat="1" ht="6" customHeight="1" x14ac:dyDescent="0.25">
      <c r="A98" s="196"/>
      <c r="B98" s="127"/>
      <c r="C98" s="144"/>
      <c r="D98" s="144"/>
      <c r="E98" s="145"/>
      <c r="F98" s="145"/>
      <c r="G98" s="145"/>
      <c r="H98" s="145"/>
      <c r="I98" s="126"/>
      <c r="J98" s="127"/>
      <c r="K98" s="126"/>
      <c r="L98" s="126"/>
      <c r="M98" s="126"/>
      <c r="N98" s="126"/>
      <c r="O98" s="126"/>
      <c r="P98" s="126"/>
      <c r="Q98" s="126"/>
      <c r="R98" s="126"/>
      <c r="S98" s="126"/>
    </row>
    <row r="99" spans="1:19" s="112" customFormat="1" ht="25.05" customHeight="1" x14ac:dyDescent="0.25">
      <c r="A99" s="196"/>
      <c r="B99" s="127"/>
      <c r="C99" s="197"/>
      <c r="D99" s="197"/>
      <c r="E99" s="160"/>
      <c r="F99" s="135"/>
      <c r="G99" s="130"/>
      <c r="H99" s="160"/>
      <c r="I99" s="126" t="s">
        <v>70</v>
      </c>
      <c r="J99" s="127"/>
      <c r="K99" s="132" t="s">
        <v>71</v>
      </c>
      <c r="L99" s="126"/>
      <c r="M99" s="132" t="s">
        <v>72</v>
      </c>
      <c r="N99" s="126"/>
      <c r="O99" s="132" t="s">
        <v>73</v>
      </c>
      <c r="P99" s="126"/>
      <c r="Q99" s="132" t="s">
        <v>91</v>
      </c>
      <c r="R99" s="126"/>
      <c r="S99" s="132" t="s">
        <v>92</v>
      </c>
    </row>
    <row r="100" spans="1:19" s="112" customFormat="1" ht="12" customHeight="1" x14ac:dyDescent="0.25">
      <c r="A100" s="127"/>
      <c r="B100" s="127"/>
      <c r="C100" s="146" t="s">
        <v>50</v>
      </c>
      <c r="D100" s="146"/>
      <c r="E100" s="146" t="s">
        <v>51</v>
      </c>
      <c r="F100" s="146" t="s">
        <v>52</v>
      </c>
      <c r="G100" s="146" t="s">
        <v>25</v>
      </c>
      <c r="H100" s="146" t="s">
        <v>24</v>
      </c>
      <c r="I100" s="142"/>
      <c r="J100" s="143"/>
      <c r="K100" s="147"/>
      <c r="L100" s="147"/>
      <c r="M100" s="147"/>
      <c r="N100" s="147"/>
      <c r="O100" s="147"/>
      <c r="P100" s="147"/>
      <c r="Q100" s="147"/>
      <c r="R100" s="147"/>
      <c r="S100" s="147"/>
    </row>
    <row r="101" spans="1:19" s="112" customFormat="1" ht="25.05" customHeight="1" x14ac:dyDescent="0.25">
      <c r="A101" s="195" t="s">
        <v>74</v>
      </c>
      <c r="B101" s="127"/>
      <c r="C101" s="197"/>
      <c r="D101" s="197"/>
      <c r="E101" s="160"/>
      <c r="F101" s="160"/>
      <c r="G101" s="130"/>
      <c r="H101" s="160"/>
      <c r="I101" s="126" t="s">
        <v>1</v>
      </c>
      <c r="J101" s="127"/>
      <c r="K101" s="132" t="s">
        <v>62</v>
      </c>
      <c r="L101" s="126"/>
      <c r="M101" s="132" t="s">
        <v>62</v>
      </c>
      <c r="N101" s="126"/>
      <c r="O101" s="132" t="s">
        <v>63</v>
      </c>
      <c r="P101" s="126"/>
      <c r="Q101" s="132" t="s">
        <v>64</v>
      </c>
      <c r="R101" s="126"/>
      <c r="S101" s="132" t="s">
        <v>94</v>
      </c>
    </row>
    <row r="102" spans="1:19" s="112" customFormat="1" ht="6" customHeight="1" x14ac:dyDescent="0.25">
      <c r="A102" s="196"/>
      <c r="B102" s="127"/>
      <c r="C102" s="144"/>
      <c r="D102" s="144"/>
      <c r="E102" s="145"/>
      <c r="F102" s="145"/>
      <c r="G102" s="145"/>
      <c r="H102" s="145"/>
      <c r="I102" s="126"/>
      <c r="J102" s="127"/>
      <c r="K102" s="126"/>
      <c r="L102" s="126"/>
      <c r="M102" s="126"/>
      <c r="N102" s="126"/>
      <c r="O102" s="126"/>
      <c r="P102" s="126"/>
      <c r="Q102" s="126"/>
      <c r="R102" s="126"/>
      <c r="S102" s="126"/>
    </row>
    <row r="103" spans="1:19" s="112" customFormat="1" ht="25.05" customHeight="1" x14ac:dyDescent="0.25">
      <c r="A103" s="196"/>
      <c r="B103" s="127"/>
      <c r="C103" s="197"/>
      <c r="D103" s="197"/>
      <c r="E103" s="160"/>
      <c r="F103" s="135"/>
      <c r="G103" s="130"/>
      <c r="H103" s="160"/>
      <c r="I103" s="126" t="s">
        <v>65</v>
      </c>
      <c r="J103" s="127"/>
      <c r="K103" s="132" t="s">
        <v>66</v>
      </c>
      <c r="L103" s="126"/>
      <c r="M103" s="132" t="s">
        <v>67</v>
      </c>
      <c r="N103" s="126"/>
      <c r="O103" s="132" t="s">
        <v>68</v>
      </c>
      <c r="P103" s="126"/>
      <c r="Q103" s="132" t="s">
        <v>69</v>
      </c>
      <c r="R103" s="126"/>
      <c r="S103" s="132" t="s">
        <v>88</v>
      </c>
    </row>
    <row r="104" spans="1:19" s="112" customFormat="1" ht="6.75" customHeight="1" x14ac:dyDescent="0.25">
      <c r="A104" s="196"/>
      <c r="B104" s="127"/>
      <c r="C104" s="144"/>
      <c r="D104" s="144"/>
      <c r="E104" s="145"/>
      <c r="F104" s="145"/>
      <c r="G104" s="145"/>
      <c r="H104" s="145"/>
      <c r="I104" s="126"/>
      <c r="J104" s="127"/>
      <c r="K104" s="126"/>
      <c r="L104" s="126"/>
      <c r="M104" s="126"/>
      <c r="N104" s="126"/>
      <c r="O104" s="126"/>
      <c r="P104" s="126"/>
      <c r="Q104" s="126"/>
      <c r="R104" s="126"/>
      <c r="S104" s="126"/>
    </row>
    <row r="105" spans="1:19" s="112" customFormat="1" ht="24.75" customHeight="1" x14ac:dyDescent="0.25">
      <c r="A105" s="196"/>
      <c r="B105" s="127"/>
      <c r="C105" s="197"/>
      <c r="D105" s="197"/>
      <c r="E105" s="160"/>
      <c r="F105" s="135"/>
      <c r="G105" s="130"/>
      <c r="H105" s="160"/>
      <c r="I105" s="126" t="s">
        <v>70</v>
      </c>
      <c r="J105" s="127"/>
      <c r="K105" s="132" t="s">
        <v>71</v>
      </c>
      <c r="L105" s="126"/>
      <c r="M105" s="132" t="s">
        <v>72</v>
      </c>
      <c r="N105" s="126"/>
      <c r="O105" s="132" t="s">
        <v>73</v>
      </c>
      <c r="P105" s="126"/>
      <c r="Q105" s="132" t="s">
        <v>91</v>
      </c>
      <c r="R105" s="126"/>
      <c r="S105" s="132" t="s">
        <v>92</v>
      </c>
    </row>
    <row r="106" spans="1:19" s="109" customFormat="1" ht="28.5" customHeight="1" x14ac:dyDescent="0.25">
      <c r="A106" s="162"/>
      <c r="B106" s="162"/>
      <c r="C106" s="162"/>
      <c r="D106" s="162"/>
      <c r="E106" s="162"/>
      <c r="F106" s="162"/>
      <c r="G106" s="162"/>
      <c r="H106" s="162"/>
      <c r="I106" s="162"/>
      <c r="J106" s="163"/>
      <c r="K106" s="164"/>
      <c r="M106" s="116"/>
      <c r="O106" s="116"/>
      <c r="Q106" s="116"/>
      <c r="S106" s="116"/>
    </row>
    <row r="107" spans="1:19" s="109" customFormat="1" ht="15.75" hidden="1" customHeight="1" outlineLevel="1" x14ac:dyDescent="0.25">
      <c r="A107" s="109" t="s">
        <v>101</v>
      </c>
      <c r="C107" s="150"/>
      <c r="D107" s="150"/>
      <c r="E107" s="150"/>
      <c r="F107" s="150"/>
      <c r="G107" s="150"/>
      <c r="H107" s="150"/>
      <c r="I107" s="150"/>
      <c r="K107" s="116" t="s">
        <v>82</v>
      </c>
      <c r="M107" s="116" t="s">
        <v>83</v>
      </c>
      <c r="O107" s="116" t="s">
        <v>84</v>
      </c>
      <c r="Q107" s="116" t="s">
        <v>85</v>
      </c>
      <c r="S107" s="116" t="s">
        <v>86</v>
      </c>
    </row>
    <row r="108" spans="1:19" s="109" customFormat="1" ht="12" hidden="1" customHeight="1" outlineLevel="1" x14ac:dyDescent="0.25">
      <c r="M108" s="116"/>
      <c r="O108" s="116"/>
      <c r="Q108" s="116"/>
      <c r="S108" s="109">
        <v>1.04</v>
      </c>
    </row>
    <row r="109" spans="1:19" s="109" customFormat="1" ht="12.75" hidden="1" customHeight="1" outlineLevel="1" x14ac:dyDescent="0.25">
      <c r="C109" s="151"/>
      <c r="D109" s="151"/>
      <c r="E109" s="151"/>
      <c r="F109" s="151"/>
      <c r="G109" s="151"/>
      <c r="H109" s="151"/>
      <c r="I109" s="131" t="s">
        <v>102</v>
      </c>
      <c r="J109" s="152"/>
      <c r="M109" s="116"/>
      <c r="O109" s="116"/>
      <c r="Q109" s="116"/>
      <c r="S109" s="165" t="s">
        <v>87</v>
      </c>
    </row>
    <row r="110" spans="1:19" s="109" customFormat="1" ht="12.75" hidden="1" customHeight="1" outlineLevel="1" x14ac:dyDescent="0.3">
      <c r="C110" s="153"/>
      <c r="D110" s="153"/>
      <c r="E110" s="153"/>
      <c r="F110" s="153"/>
      <c r="G110" s="153"/>
      <c r="H110" s="153"/>
      <c r="I110" s="131"/>
      <c r="J110" s="152"/>
      <c r="M110" s="116"/>
      <c r="O110" s="116"/>
      <c r="Q110" s="116"/>
      <c r="R110" s="165"/>
      <c r="S110" s="165" t="s">
        <v>56</v>
      </c>
    </row>
    <row r="111" spans="1:19" s="109" customFormat="1" ht="12.75" hidden="1" customHeight="1" outlineLevel="1" x14ac:dyDescent="0.25">
      <c r="C111" s="150"/>
      <c r="D111" s="150"/>
      <c r="E111" s="150"/>
      <c r="F111" s="150"/>
      <c r="G111" s="150"/>
      <c r="H111" s="150"/>
      <c r="I111" s="166" t="s">
        <v>66</v>
      </c>
      <c r="J111" s="167"/>
      <c r="K111" s="168">
        <f>$Q$111/4</f>
        <v>1162.75</v>
      </c>
      <c r="L111" s="167"/>
      <c r="M111" s="168">
        <f>$O$111</f>
        <v>2325.5</v>
      </c>
      <c r="N111" s="167"/>
      <c r="O111" s="168">
        <f>$Q$111/2</f>
        <v>2325.5</v>
      </c>
      <c r="P111" s="167"/>
      <c r="Q111" s="168">
        <v>4651</v>
      </c>
      <c r="S111" s="116"/>
    </row>
    <row r="112" spans="1:19" s="109" customFormat="1" ht="12.75" hidden="1" customHeight="1" outlineLevel="1" x14ac:dyDescent="0.25">
      <c r="C112" s="151"/>
      <c r="D112" s="151"/>
      <c r="E112" s="151"/>
      <c r="F112" s="151"/>
      <c r="G112" s="151"/>
      <c r="H112" s="151"/>
      <c r="I112" s="166" t="s">
        <v>67</v>
      </c>
      <c r="J112" s="167"/>
      <c r="K112" s="169">
        <f>K111*$S$108</f>
        <v>1209.26</v>
      </c>
      <c r="L112" s="169"/>
      <c r="M112" s="169">
        <f>M111*$S$108</f>
        <v>2418.52</v>
      </c>
      <c r="N112" s="169"/>
      <c r="O112" s="169">
        <f>$Q$112/2</f>
        <v>2418.52</v>
      </c>
      <c r="P112" s="169"/>
      <c r="Q112" s="169">
        <f>Q111*$S$108</f>
        <v>4837.04</v>
      </c>
      <c r="S112" s="116"/>
    </row>
    <row r="113" spans="3:19" s="109" customFormat="1" ht="12.75" hidden="1" customHeight="1" outlineLevel="1" x14ac:dyDescent="0.25">
      <c r="C113" s="150"/>
      <c r="D113" s="150"/>
      <c r="E113" s="150"/>
      <c r="F113" s="150"/>
      <c r="G113" s="150"/>
      <c r="H113" s="150"/>
      <c r="I113" s="166" t="s">
        <v>68</v>
      </c>
      <c r="J113" s="167"/>
      <c r="K113" s="169">
        <f t="shared" ref="K113:K118" si="0">K112*$S$108</f>
        <v>1257.6304</v>
      </c>
      <c r="L113" s="167"/>
      <c r="M113" s="169">
        <f t="shared" ref="M113:Q118" si="1">M112*$S$108</f>
        <v>2515.2608</v>
      </c>
      <c r="N113" s="167"/>
      <c r="O113" s="169">
        <f t="shared" si="1"/>
        <v>2515.2608</v>
      </c>
      <c r="P113" s="167"/>
      <c r="Q113" s="169">
        <f t="shared" si="1"/>
        <v>5030.5216</v>
      </c>
      <c r="S113" s="116"/>
    </row>
    <row r="114" spans="3:19" s="109" customFormat="1" ht="12.75" hidden="1" customHeight="1" outlineLevel="1" x14ac:dyDescent="0.25">
      <c r="C114" s="150"/>
      <c r="D114" s="150"/>
      <c r="E114" s="150"/>
      <c r="F114" s="150"/>
      <c r="G114" s="150"/>
      <c r="H114" s="150"/>
      <c r="I114" s="166" t="s">
        <v>69</v>
      </c>
      <c r="J114" s="167"/>
      <c r="K114" s="169">
        <f t="shared" si="0"/>
        <v>1307.935616</v>
      </c>
      <c r="L114" s="167"/>
      <c r="M114" s="169">
        <f t="shared" si="1"/>
        <v>2615.871232</v>
      </c>
      <c r="N114" s="167"/>
      <c r="O114" s="169">
        <f t="shared" si="1"/>
        <v>2615.871232</v>
      </c>
      <c r="P114" s="167"/>
      <c r="Q114" s="169">
        <f>Q113*$S$108</f>
        <v>5231.7424639999999</v>
      </c>
      <c r="S114" s="116"/>
    </row>
    <row r="115" spans="3:19" s="109" customFormat="1" ht="12.75" hidden="1" customHeight="1" outlineLevel="1" x14ac:dyDescent="0.25">
      <c r="C115" s="150"/>
      <c r="D115" s="150"/>
      <c r="E115" s="150"/>
      <c r="F115" s="150"/>
      <c r="G115" s="150"/>
      <c r="H115" s="150"/>
      <c r="I115" s="166" t="s">
        <v>88</v>
      </c>
      <c r="J115" s="167"/>
      <c r="K115" s="169">
        <f t="shared" si="0"/>
        <v>1360.2530406400001</v>
      </c>
      <c r="L115" s="167"/>
      <c r="M115" s="169">
        <f t="shared" si="1"/>
        <v>2720.5060812800002</v>
      </c>
      <c r="N115" s="167"/>
      <c r="O115" s="169">
        <f t="shared" si="1"/>
        <v>2720.5060812800002</v>
      </c>
      <c r="P115" s="167"/>
      <c r="Q115" s="169">
        <f>Q114*$S$108</f>
        <v>5441.0121625600004</v>
      </c>
      <c r="S115" s="116"/>
    </row>
    <row r="116" spans="3:19" s="109" customFormat="1" ht="12.75" hidden="1" customHeight="1" outlineLevel="1" x14ac:dyDescent="0.25">
      <c r="C116" s="150"/>
      <c r="D116" s="150"/>
      <c r="E116" s="150"/>
      <c r="F116" s="150"/>
      <c r="G116" s="150"/>
      <c r="H116" s="150"/>
      <c r="I116" s="166" t="s">
        <v>89</v>
      </c>
      <c r="J116" s="167"/>
      <c r="K116" s="169">
        <f t="shared" si="0"/>
        <v>1414.6631622656002</v>
      </c>
      <c r="L116" s="167"/>
      <c r="M116" s="169">
        <f t="shared" si="1"/>
        <v>2829.3263245312005</v>
      </c>
      <c r="N116" s="167"/>
      <c r="O116" s="169">
        <f t="shared" si="1"/>
        <v>2829.3263245312005</v>
      </c>
      <c r="P116" s="167"/>
      <c r="Q116" s="169">
        <f>Q115*$S$108</f>
        <v>5658.652649062401</v>
      </c>
      <c r="S116" s="116"/>
    </row>
    <row r="117" spans="3:19" s="109" customFormat="1" ht="12.75" hidden="1" customHeight="1" outlineLevel="1" x14ac:dyDescent="0.25">
      <c r="C117" s="150"/>
      <c r="D117" s="150"/>
      <c r="E117" s="150"/>
      <c r="F117" s="150"/>
      <c r="G117" s="150"/>
      <c r="H117" s="150"/>
      <c r="I117" s="166" t="s">
        <v>90</v>
      </c>
      <c r="J117" s="167"/>
      <c r="K117" s="169">
        <f t="shared" si="0"/>
        <v>1471.2496887562243</v>
      </c>
      <c r="L117" s="167"/>
      <c r="M117" s="169">
        <f t="shared" si="1"/>
        <v>2942.4993775124485</v>
      </c>
      <c r="N117" s="167"/>
      <c r="O117" s="169">
        <f t="shared" si="1"/>
        <v>2942.4993775124485</v>
      </c>
      <c r="P117" s="167"/>
      <c r="Q117" s="169">
        <f>Q116*$S$108</f>
        <v>5884.998755024897</v>
      </c>
      <c r="S117" s="116"/>
    </row>
    <row r="118" spans="3:19" s="109" customFormat="1" ht="12.75" hidden="1" customHeight="1" outlineLevel="1" x14ac:dyDescent="0.25">
      <c r="C118" s="150"/>
      <c r="D118" s="150"/>
      <c r="E118" s="150"/>
      <c r="F118" s="150"/>
      <c r="G118" s="150"/>
      <c r="H118" s="150"/>
      <c r="I118" s="166" t="s">
        <v>103</v>
      </c>
      <c r="J118" s="167"/>
      <c r="K118" s="169">
        <f t="shared" si="0"/>
        <v>1530.0996763064734</v>
      </c>
      <c r="L118" s="167"/>
      <c r="M118" s="169">
        <f t="shared" si="1"/>
        <v>3060.1993526129468</v>
      </c>
      <c r="N118" s="167"/>
      <c r="O118" s="169">
        <f t="shared" si="1"/>
        <v>3060.1993526129468</v>
      </c>
      <c r="P118" s="167"/>
      <c r="Q118" s="169">
        <f t="shared" si="1"/>
        <v>6120.3987052258935</v>
      </c>
      <c r="S118" s="116"/>
    </row>
    <row r="119" spans="3:19" s="109" customFormat="1" ht="12.75" hidden="1" customHeight="1" outlineLevel="1" x14ac:dyDescent="0.25">
      <c r="C119" s="150"/>
      <c r="D119" s="150"/>
      <c r="E119" s="150"/>
      <c r="F119" s="150"/>
      <c r="G119" s="150"/>
      <c r="H119" s="150"/>
      <c r="I119" s="166"/>
      <c r="J119" s="170"/>
      <c r="K119" s="171"/>
      <c r="L119" s="167"/>
      <c r="M119" s="171"/>
      <c r="N119" s="167"/>
      <c r="O119" s="171"/>
      <c r="P119" s="167"/>
      <c r="Q119" s="171"/>
      <c r="S119" s="116"/>
    </row>
    <row r="120" spans="3:19" s="109" customFormat="1" ht="12.75" hidden="1" customHeight="1" outlineLevel="1" x14ac:dyDescent="0.25">
      <c r="C120" s="150"/>
      <c r="D120" s="150"/>
      <c r="E120" s="150"/>
      <c r="F120" s="150"/>
      <c r="G120" s="150"/>
      <c r="H120" s="150"/>
      <c r="I120" s="166" t="s">
        <v>71</v>
      </c>
      <c r="J120" s="170"/>
      <c r="K120" s="172">
        <f>$Q$120/4</f>
        <v>1162.75</v>
      </c>
      <c r="L120" s="167"/>
      <c r="M120" s="172">
        <f>$Q$120/2</f>
        <v>2325.5</v>
      </c>
      <c r="N120" s="167"/>
      <c r="O120" s="172">
        <f>$Q$120/2</f>
        <v>2325.5</v>
      </c>
      <c r="P120" s="167"/>
      <c r="Q120" s="172">
        <v>4651</v>
      </c>
      <c r="S120" s="116"/>
    </row>
    <row r="121" spans="3:19" s="109" customFormat="1" ht="12.75" hidden="1" customHeight="1" outlineLevel="1" x14ac:dyDescent="0.25">
      <c r="C121" s="151"/>
      <c r="D121" s="151"/>
      <c r="E121" s="151"/>
      <c r="F121" s="151"/>
      <c r="G121" s="151"/>
      <c r="H121" s="151"/>
      <c r="I121" s="166" t="s">
        <v>72</v>
      </c>
      <c r="J121" s="167"/>
      <c r="K121" s="169">
        <f>M121/2</f>
        <v>1209.26</v>
      </c>
      <c r="L121" s="167"/>
      <c r="M121" s="169">
        <f>O121</f>
        <v>2418.52</v>
      </c>
      <c r="N121" s="167"/>
      <c r="O121" s="169">
        <f>Q121/2</f>
        <v>2418.52</v>
      </c>
      <c r="P121" s="167"/>
      <c r="Q121" s="169">
        <f>Q120*$S$108</f>
        <v>4837.04</v>
      </c>
      <c r="S121" s="116"/>
    </row>
    <row r="122" spans="3:19" s="109" customFormat="1" ht="12.75" hidden="1" customHeight="1" outlineLevel="1" x14ac:dyDescent="0.25">
      <c r="C122" s="150"/>
      <c r="D122" s="154"/>
      <c r="E122" s="150"/>
      <c r="F122" s="150"/>
      <c r="G122" s="150"/>
      <c r="H122" s="150"/>
      <c r="I122" s="166" t="s">
        <v>73</v>
      </c>
      <c r="J122" s="167"/>
      <c r="K122" s="169">
        <f t="shared" ref="K122:K127" si="2">K121*$S$108</f>
        <v>1257.6304</v>
      </c>
      <c r="L122" s="167"/>
      <c r="M122" s="169">
        <f t="shared" ref="M122:M127" si="3">M121*$S$108</f>
        <v>2515.2608</v>
      </c>
      <c r="N122" s="167"/>
      <c r="O122" s="169">
        <f t="shared" ref="O122:O127" si="4">O121*$S$108</f>
        <v>2515.2608</v>
      </c>
      <c r="P122" s="167"/>
      <c r="Q122" s="169">
        <f>Q121*$S$108</f>
        <v>5030.5216</v>
      </c>
      <c r="S122" s="116"/>
    </row>
    <row r="123" spans="3:19" s="109" customFormat="1" ht="12.75" hidden="1" customHeight="1" outlineLevel="1" x14ac:dyDescent="0.25">
      <c r="C123" s="151"/>
      <c r="D123" s="151"/>
      <c r="E123" s="151"/>
      <c r="F123" s="151"/>
      <c r="G123" s="151"/>
      <c r="H123" s="151"/>
      <c r="I123" s="166" t="s">
        <v>91</v>
      </c>
      <c r="J123" s="167"/>
      <c r="K123" s="169">
        <f t="shared" si="2"/>
        <v>1307.935616</v>
      </c>
      <c r="L123" s="167"/>
      <c r="M123" s="169">
        <f t="shared" si="3"/>
        <v>2615.871232</v>
      </c>
      <c r="N123" s="167"/>
      <c r="O123" s="169">
        <f t="shared" si="4"/>
        <v>2615.871232</v>
      </c>
      <c r="P123" s="167"/>
      <c r="Q123" s="169">
        <f t="shared" ref="Q123:Q127" si="5">Q122*$S$108</f>
        <v>5231.7424639999999</v>
      </c>
      <c r="S123" s="116"/>
    </row>
    <row r="124" spans="3:19" s="109" customFormat="1" ht="12.75" hidden="1" customHeight="1" outlineLevel="1" x14ac:dyDescent="0.25">
      <c r="C124" s="151"/>
      <c r="D124" s="151"/>
      <c r="E124" s="151"/>
      <c r="F124" s="151"/>
      <c r="G124" s="151"/>
      <c r="H124" s="151"/>
      <c r="I124" s="166" t="s">
        <v>92</v>
      </c>
      <c r="J124" s="167"/>
      <c r="K124" s="169">
        <f t="shared" si="2"/>
        <v>1360.2530406400001</v>
      </c>
      <c r="L124" s="173"/>
      <c r="M124" s="169">
        <f t="shared" si="3"/>
        <v>2720.5060812800002</v>
      </c>
      <c r="N124" s="173"/>
      <c r="O124" s="169">
        <f t="shared" si="4"/>
        <v>2720.5060812800002</v>
      </c>
      <c r="P124" s="173"/>
      <c r="Q124" s="169">
        <f t="shared" si="5"/>
        <v>5441.0121625600004</v>
      </c>
      <c r="S124" s="116"/>
    </row>
    <row r="125" spans="3:19" s="109" customFormat="1" ht="12.75" hidden="1" customHeight="1" outlineLevel="1" x14ac:dyDescent="0.25">
      <c r="C125" s="151"/>
      <c r="D125" s="151"/>
      <c r="E125" s="151"/>
      <c r="F125" s="151"/>
      <c r="G125" s="151"/>
      <c r="H125" s="151"/>
      <c r="I125" s="166" t="s">
        <v>93</v>
      </c>
      <c r="J125" s="167"/>
      <c r="K125" s="169">
        <f t="shared" si="2"/>
        <v>1414.6631622656002</v>
      </c>
      <c r="L125" s="173"/>
      <c r="M125" s="169">
        <f t="shared" si="3"/>
        <v>2829.3263245312005</v>
      </c>
      <c r="N125" s="173"/>
      <c r="O125" s="169">
        <f t="shared" si="4"/>
        <v>2829.3263245312005</v>
      </c>
      <c r="P125" s="173"/>
      <c r="Q125" s="169">
        <f t="shared" si="5"/>
        <v>5658.652649062401</v>
      </c>
      <c r="S125" s="116"/>
    </row>
    <row r="126" spans="3:19" s="109" customFormat="1" ht="12.75" hidden="1" customHeight="1" outlineLevel="1" x14ac:dyDescent="0.25">
      <c r="C126" s="151"/>
      <c r="D126" s="151"/>
      <c r="E126" s="151"/>
      <c r="F126" s="151"/>
      <c r="G126" s="151"/>
      <c r="H126" s="151"/>
      <c r="I126" s="166" t="s">
        <v>104</v>
      </c>
      <c r="J126" s="167"/>
      <c r="K126" s="169">
        <f t="shared" si="2"/>
        <v>1471.2496887562243</v>
      </c>
      <c r="L126" s="173"/>
      <c r="M126" s="169">
        <f t="shared" si="3"/>
        <v>2942.4993775124485</v>
      </c>
      <c r="N126" s="173"/>
      <c r="O126" s="169">
        <f t="shared" si="4"/>
        <v>2942.4993775124485</v>
      </c>
      <c r="P126" s="173"/>
      <c r="Q126" s="169">
        <f t="shared" si="5"/>
        <v>5884.998755024897</v>
      </c>
      <c r="S126" s="116"/>
    </row>
    <row r="127" spans="3:19" s="109" customFormat="1" ht="12.75" hidden="1" customHeight="1" outlineLevel="1" x14ac:dyDescent="0.25">
      <c r="C127" s="151"/>
      <c r="D127" s="151"/>
      <c r="E127" s="151"/>
      <c r="F127" s="151"/>
      <c r="G127" s="151"/>
      <c r="H127" s="151"/>
      <c r="I127" s="166" t="s">
        <v>105</v>
      </c>
      <c r="J127" s="167"/>
      <c r="K127" s="169">
        <f t="shared" si="2"/>
        <v>1530.0996763064734</v>
      </c>
      <c r="L127" s="173"/>
      <c r="M127" s="169">
        <f t="shared" si="3"/>
        <v>3060.1993526129468</v>
      </c>
      <c r="N127" s="173"/>
      <c r="O127" s="169">
        <f t="shared" si="4"/>
        <v>3060.1993526129468</v>
      </c>
      <c r="P127" s="173"/>
      <c r="Q127" s="169">
        <f t="shared" si="5"/>
        <v>6120.3987052258935</v>
      </c>
      <c r="S127" s="116"/>
    </row>
    <row r="128" spans="3:19" s="109" customFormat="1" ht="12.75" hidden="1" customHeight="1" outlineLevel="1" x14ac:dyDescent="0.25">
      <c r="C128" s="151"/>
      <c r="D128" s="151"/>
      <c r="E128" s="151"/>
      <c r="F128" s="151"/>
      <c r="G128" s="151"/>
      <c r="H128" s="151"/>
      <c r="I128" s="166"/>
      <c r="J128" s="167"/>
      <c r="K128" s="171"/>
      <c r="L128" s="167"/>
      <c r="M128" s="171"/>
      <c r="N128" s="167"/>
      <c r="O128" s="171"/>
      <c r="P128" s="167"/>
      <c r="Q128" s="171"/>
      <c r="S128" s="116"/>
    </row>
    <row r="129" spans="3:17" s="152" customFormat="1" ht="12.75" hidden="1" customHeight="1" outlineLevel="1" x14ac:dyDescent="0.25">
      <c r="C129" s="155"/>
      <c r="D129" s="155"/>
      <c r="E129" s="155"/>
      <c r="F129" s="155"/>
      <c r="G129" s="155"/>
      <c r="H129" s="155"/>
      <c r="I129" s="166" t="s">
        <v>62</v>
      </c>
      <c r="J129" s="167"/>
      <c r="K129" s="174">
        <f>$Q$129/4</f>
        <v>621.25</v>
      </c>
      <c r="L129" s="167"/>
      <c r="M129" s="174">
        <f>$Q$129/2</f>
        <v>1242.5</v>
      </c>
      <c r="N129" s="167"/>
      <c r="O129" s="174">
        <f>$Q$129/2</f>
        <v>1242.5</v>
      </c>
      <c r="P129" s="175"/>
      <c r="Q129" s="174">
        <v>2485</v>
      </c>
    </row>
    <row r="130" spans="3:17" s="152" customFormat="1" ht="12.75" hidden="1" customHeight="1" outlineLevel="1" x14ac:dyDescent="0.25">
      <c r="C130" s="155"/>
      <c r="D130" s="155"/>
      <c r="E130" s="155"/>
      <c r="F130" s="155"/>
      <c r="G130" s="155"/>
      <c r="H130" s="155"/>
      <c r="I130" s="166" t="s">
        <v>62</v>
      </c>
      <c r="J130" s="167"/>
      <c r="K130" s="169">
        <f>K129*$S$108</f>
        <v>646.1</v>
      </c>
      <c r="L130" s="167"/>
      <c r="M130" s="169">
        <f>M129*$S$108</f>
        <v>1292.2</v>
      </c>
      <c r="N130" s="167"/>
      <c r="O130" s="169">
        <f>O129*$S$108</f>
        <v>1292.2</v>
      </c>
      <c r="P130" s="175"/>
      <c r="Q130" s="169">
        <f>Q129*$S$108</f>
        <v>2584.4</v>
      </c>
    </row>
    <row r="131" spans="3:17" s="152" customFormat="1" ht="12.75" hidden="1" customHeight="1" outlineLevel="1" x14ac:dyDescent="0.25">
      <c r="C131" s="155"/>
      <c r="D131" s="155"/>
      <c r="E131" s="155"/>
      <c r="F131" s="155"/>
      <c r="G131" s="155"/>
      <c r="H131" s="155"/>
      <c r="I131" s="166" t="s">
        <v>63</v>
      </c>
      <c r="J131" s="167"/>
      <c r="K131" s="169">
        <f t="shared" ref="K131:K136" si="6">K130*$S$108</f>
        <v>671.94400000000007</v>
      </c>
      <c r="L131" s="167"/>
      <c r="M131" s="169">
        <f t="shared" ref="M131:M135" si="7">M130*$S$108</f>
        <v>1343.8880000000001</v>
      </c>
      <c r="N131" s="167"/>
      <c r="O131" s="169">
        <f t="shared" ref="O131:O136" si="8">O130*$S$108</f>
        <v>1343.8880000000001</v>
      </c>
      <c r="P131" s="175"/>
      <c r="Q131" s="169">
        <f t="shared" ref="Q131:Q136" si="9">Q130*$S$108</f>
        <v>2687.7760000000003</v>
      </c>
    </row>
    <row r="132" spans="3:17" s="152" customFormat="1" ht="12.75" hidden="1" customHeight="1" outlineLevel="1" x14ac:dyDescent="0.25">
      <c r="C132" s="155"/>
      <c r="D132" s="155"/>
      <c r="E132" s="155"/>
      <c r="F132" s="155"/>
      <c r="G132" s="155"/>
      <c r="H132" s="155"/>
      <c r="I132" s="166" t="s">
        <v>64</v>
      </c>
      <c r="J132" s="167"/>
      <c r="K132" s="169">
        <f t="shared" si="6"/>
        <v>698.82176000000015</v>
      </c>
      <c r="L132" s="167"/>
      <c r="M132" s="169">
        <f t="shared" si="7"/>
        <v>1397.6435200000003</v>
      </c>
      <c r="N132" s="167"/>
      <c r="O132" s="169">
        <f t="shared" si="8"/>
        <v>1397.6435200000003</v>
      </c>
      <c r="P132" s="175"/>
      <c r="Q132" s="169">
        <f t="shared" si="9"/>
        <v>2795.2870400000006</v>
      </c>
    </row>
    <row r="133" spans="3:17" s="152" customFormat="1" ht="12.75" hidden="1" customHeight="1" outlineLevel="1" x14ac:dyDescent="0.25">
      <c r="C133" s="155"/>
      <c r="D133" s="155"/>
      <c r="E133" s="155"/>
      <c r="F133" s="155"/>
      <c r="G133" s="155"/>
      <c r="H133" s="155"/>
      <c r="I133" s="166" t="s">
        <v>94</v>
      </c>
      <c r="J133" s="167"/>
      <c r="K133" s="169">
        <f t="shared" si="6"/>
        <v>726.77463040000021</v>
      </c>
      <c r="L133" s="167"/>
      <c r="M133" s="169">
        <f t="shared" si="7"/>
        <v>1453.5492608000004</v>
      </c>
      <c r="N133" s="167"/>
      <c r="O133" s="169">
        <f t="shared" si="8"/>
        <v>1453.5492608000004</v>
      </c>
      <c r="P133" s="175"/>
      <c r="Q133" s="169">
        <f t="shared" si="9"/>
        <v>2907.0985216000008</v>
      </c>
    </row>
    <row r="134" spans="3:17" s="152" customFormat="1" ht="12.75" hidden="1" customHeight="1" outlineLevel="1" x14ac:dyDescent="0.25">
      <c r="C134" s="155"/>
      <c r="D134" s="155"/>
      <c r="E134" s="155"/>
      <c r="F134" s="155"/>
      <c r="G134" s="155"/>
      <c r="H134" s="155"/>
      <c r="I134" s="166" t="s">
        <v>95</v>
      </c>
      <c r="J134" s="167"/>
      <c r="K134" s="169">
        <f t="shared" si="6"/>
        <v>755.84561561600026</v>
      </c>
      <c r="L134" s="167"/>
      <c r="M134" s="169">
        <f t="shared" si="7"/>
        <v>1511.6912312320005</v>
      </c>
      <c r="N134" s="167"/>
      <c r="O134" s="169">
        <f t="shared" si="8"/>
        <v>1511.6912312320005</v>
      </c>
      <c r="P134" s="175"/>
      <c r="Q134" s="169">
        <f t="shared" si="9"/>
        <v>3023.382462464001</v>
      </c>
    </row>
    <row r="135" spans="3:17" s="152" customFormat="1" ht="12.75" hidden="1" customHeight="1" outlineLevel="1" x14ac:dyDescent="0.25">
      <c r="C135" s="155"/>
      <c r="D135" s="155"/>
      <c r="E135" s="155"/>
      <c r="F135" s="155"/>
      <c r="G135" s="155"/>
      <c r="H135" s="155"/>
      <c r="I135" s="166" t="s">
        <v>96</v>
      </c>
      <c r="J135" s="167"/>
      <c r="K135" s="169">
        <f t="shared" si="6"/>
        <v>786.07944024064034</v>
      </c>
      <c r="L135" s="167"/>
      <c r="M135" s="169">
        <f t="shared" si="7"/>
        <v>1572.1588804812807</v>
      </c>
      <c r="N135" s="167"/>
      <c r="O135" s="169">
        <f t="shared" si="8"/>
        <v>1572.1588804812807</v>
      </c>
      <c r="P135" s="175"/>
      <c r="Q135" s="169">
        <f t="shared" si="9"/>
        <v>3144.3177609625614</v>
      </c>
    </row>
    <row r="136" spans="3:17" s="152" customFormat="1" ht="12.75" hidden="1" customHeight="1" outlineLevel="1" x14ac:dyDescent="0.25">
      <c r="C136" s="155"/>
      <c r="D136" s="155"/>
      <c r="E136" s="155"/>
      <c r="F136" s="155"/>
      <c r="G136" s="155"/>
      <c r="H136" s="155"/>
      <c r="I136" s="166" t="s">
        <v>106</v>
      </c>
      <c r="J136" s="167"/>
      <c r="K136" s="169">
        <f t="shared" si="6"/>
        <v>817.52261785026599</v>
      </c>
      <c r="L136" s="167"/>
      <c r="M136" s="169">
        <f>M135*$S$108</f>
        <v>1635.045235700532</v>
      </c>
      <c r="N136" s="167"/>
      <c r="O136" s="169">
        <f t="shared" si="8"/>
        <v>1635.045235700532</v>
      </c>
      <c r="P136" s="175"/>
      <c r="Q136" s="169">
        <f t="shared" si="9"/>
        <v>3270.090471401064</v>
      </c>
    </row>
    <row r="137" spans="3:17" s="152" customFormat="1" ht="12.75" hidden="1" customHeight="1" outlineLevel="1" x14ac:dyDescent="0.25">
      <c r="C137" s="155"/>
      <c r="D137" s="155"/>
      <c r="E137" s="155"/>
      <c r="F137" s="155"/>
      <c r="G137" s="155"/>
      <c r="H137" s="155"/>
      <c r="I137" s="167"/>
      <c r="J137" s="167"/>
      <c r="K137" s="171"/>
      <c r="L137" s="167"/>
      <c r="M137" s="171"/>
      <c r="N137" s="167"/>
      <c r="O137" s="171"/>
      <c r="P137" s="167"/>
      <c r="Q137" s="171"/>
    </row>
    <row r="138" spans="3:17" s="152" customFormat="1" ht="12.75" hidden="1" customHeight="1" outlineLevel="1" x14ac:dyDescent="0.25">
      <c r="C138" s="155"/>
      <c r="D138" s="155"/>
      <c r="E138" s="155"/>
      <c r="F138" s="155"/>
      <c r="G138" s="155"/>
      <c r="H138" s="155"/>
      <c r="I138" s="176" t="s">
        <v>107</v>
      </c>
      <c r="J138" s="176"/>
      <c r="K138" s="176"/>
      <c r="L138" s="176"/>
      <c r="M138" s="176"/>
      <c r="N138" s="176"/>
      <c r="O138" s="176"/>
      <c r="P138" s="176"/>
      <c r="Q138" s="176"/>
    </row>
    <row r="139" spans="3:17" s="152" customFormat="1" ht="12.75" hidden="1" customHeight="1" outlineLevel="1" x14ac:dyDescent="0.25">
      <c r="C139" s="155"/>
      <c r="D139" s="155"/>
      <c r="E139" s="155"/>
      <c r="F139" s="155"/>
      <c r="G139" s="155"/>
      <c r="H139" s="155"/>
      <c r="I139" s="170"/>
      <c r="J139" s="167"/>
      <c r="K139" s="171" t="s">
        <v>82</v>
      </c>
      <c r="L139" s="167"/>
      <c r="M139" s="171" t="s">
        <v>83</v>
      </c>
      <c r="N139" s="167"/>
      <c r="O139" s="171" t="s">
        <v>84</v>
      </c>
      <c r="P139" s="167"/>
      <c r="Q139" s="171" t="s">
        <v>85</v>
      </c>
    </row>
    <row r="140" spans="3:17" s="152" customFormat="1" ht="12.75" hidden="1" customHeight="1" outlineLevel="1" x14ac:dyDescent="0.25">
      <c r="C140" s="155"/>
      <c r="D140" s="155"/>
      <c r="E140" s="155"/>
      <c r="F140" s="155"/>
      <c r="G140" s="155"/>
      <c r="H140" s="155"/>
      <c r="I140" s="166"/>
      <c r="J140" s="167"/>
      <c r="K140" s="170"/>
      <c r="L140" s="170"/>
      <c r="M140" s="171"/>
      <c r="N140" s="167"/>
      <c r="O140" s="171"/>
      <c r="P140" s="167"/>
      <c r="Q140" s="171"/>
    </row>
    <row r="141" spans="3:17" s="152" customFormat="1" ht="12.75" hidden="1" customHeight="1" outlineLevel="1" x14ac:dyDescent="0.25">
      <c r="C141" s="155"/>
      <c r="D141" s="155"/>
      <c r="E141" s="155"/>
      <c r="F141" s="155"/>
      <c r="G141" s="155"/>
      <c r="H141" s="155"/>
      <c r="I141" s="166" t="s">
        <v>66</v>
      </c>
      <c r="J141" s="170"/>
      <c r="K141" s="168">
        <f>$Q$141/4</f>
        <v>1409.5</v>
      </c>
      <c r="L141" s="167"/>
      <c r="M141" s="168">
        <f>$O$141</f>
        <v>2819</v>
      </c>
      <c r="N141" s="167"/>
      <c r="O141" s="168">
        <f>$Q$141/2</f>
        <v>2819</v>
      </c>
      <c r="P141" s="167"/>
      <c r="Q141" s="168">
        <v>5638</v>
      </c>
    </row>
    <row r="142" spans="3:17" s="152" customFormat="1" ht="12.75" hidden="1" customHeight="1" outlineLevel="1" x14ac:dyDescent="0.25">
      <c r="C142" s="155"/>
      <c r="D142" s="155"/>
      <c r="E142" s="155"/>
      <c r="F142" s="155"/>
      <c r="G142" s="155"/>
      <c r="H142" s="155"/>
      <c r="I142" s="166" t="s">
        <v>67</v>
      </c>
      <c r="J142" s="170"/>
      <c r="K142" s="169">
        <f>K141*$S$108</f>
        <v>1465.88</v>
      </c>
      <c r="L142" s="167"/>
      <c r="M142" s="169">
        <f>M141*$S$108</f>
        <v>2931.76</v>
      </c>
      <c r="N142" s="167"/>
      <c r="O142" s="169">
        <f>O141*$S$108</f>
        <v>2931.76</v>
      </c>
      <c r="P142" s="167"/>
      <c r="Q142" s="169">
        <f t="shared" ref="Q142:Q148" si="10">Q141*$S$108</f>
        <v>5863.52</v>
      </c>
    </row>
    <row r="143" spans="3:17" s="152" customFormat="1" ht="15" hidden="1" outlineLevel="1" x14ac:dyDescent="0.25">
      <c r="I143" s="166" t="s">
        <v>68</v>
      </c>
      <c r="J143" s="170"/>
      <c r="K143" s="169">
        <f t="shared" ref="K143:K148" si="11">K142*$S$108</f>
        <v>1524.5152000000003</v>
      </c>
      <c r="L143" s="167"/>
      <c r="M143" s="169">
        <f t="shared" ref="M143:M148" si="12">M142*$S$108</f>
        <v>3049.0304000000006</v>
      </c>
      <c r="N143" s="167"/>
      <c r="O143" s="169">
        <f t="shared" ref="O143:O148" si="13">O142*$S$108</f>
        <v>3049.0304000000006</v>
      </c>
      <c r="P143" s="167"/>
      <c r="Q143" s="169">
        <f t="shared" si="10"/>
        <v>6098.0608000000011</v>
      </c>
    </row>
    <row r="144" spans="3:17" s="152" customFormat="1" ht="15" hidden="1" outlineLevel="1" x14ac:dyDescent="0.25">
      <c r="I144" s="166" t="s">
        <v>69</v>
      </c>
      <c r="J144" s="170"/>
      <c r="K144" s="169">
        <f t="shared" si="11"/>
        <v>1585.4958080000004</v>
      </c>
      <c r="L144" s="167"/>
      <c r="M144" s="169">
        <f t="shared" si="12"/>
        <v>3170.9916160000007</v>
      </c>
      <c r="N144" s="167"/>
      <c r="O144" s="169">
        <f t="shared" si="13"/>
        <v>3170.9916160000007</v>
      </c>
      <c r="P144" s="167"/>
      <c r="Q144" s="169">
        <f t="shared" si="10"/>
        <v>6341.9832320000014</v>
      </c>
    </row>
    <row r="145" spans="9:17" s="152" customFormat="1" ht="15" hidden="1" outlineLevel="1" x14ac:dyDescent="0.25">
      <c r="I145" s="166" t="s">
        <v>88</v>
      </c>
      <c r="J145" s="170"/>
      <c r="K145" s="169">
        <f t="shared" si="11"/>
        <v>1648.9156403200004</v>
      </c>
      <c r="L145" s="167"/>
      <c r="M145" s="169">
        <f t="shared" si="12"/>
        <v>3297.8312806400008</v>
      </c>
      <c r="N145" s="167"/>
      <c r="O145" s="169">
        <f t="shared" si="13"/>
        <v>3297.8312806400008</v>
      </c>
      <c r="P145" s="167"/>
      <c r="Q145" s="169">
        <f t="shared" si="10"/>
        <v>6595.6625612800017</v>
      </c>
    </row>
    <row r="146" spans="9:17" s="152" customFormat="1" ht="15" hidden="1" outlineLevel="1" x14ac:dyDescent="0.25">
      <c r="I146" s="166" t="s">
        <v>89</v>
      </c>
      <c r="J146" s="170"/>
      <c r="K146" s="169">
        <f t="shared" si="11"/>
        <v>1714.8722659328005</v>
      </c>
      <c r="L146" s="167"/>
      <c r="M146" s="169">
        <f t="shared" si="12"/>
        <v>3429.7445318656009</v>
      </c>
      <c r="N146" s="167"/>
      <c r="O146" s="169">
        <f t="shared" si="13"/>
        <v>3429.7445318656009</v>
      </c>
      <c r="P146" s="167"/>
      <c r="Q146" s="169">
        <f t="shared" si="10"/>
        <v>6859.4890637312019</v>
      </c>
    </row>
    <row r="147" spans="9:17" s="152" customFormat="1" ht="15" hidden="1" outlineLevel="1" x14ac:dyDescent="0.25">
      <c r="I147" s="166" t="s">
        <v>90</v>
      </c>
      <c r="J147" s="170"/>
      <c r="K147" s="169">
        <f>K146*$S$108</f>
        <v>1783.4671565701126</v>
      </c>
      <c r="L147" s="167"/>
      <c r="M147" s="169">
        <f t="shared" si="12"/>
        <v>3566.9343131402252</v>
      </c>
      <c r="N147" s="167"/>
      <c r="O147" s="169">
        <f t="shared" si="13"/>
        <v>3566.9343131402252</v>
      </c>
      <c r="P147" s="167"/>
      <c r="Q147" s="169">
        <f t="shared" si="10"/>
        <v>7133.8686262804504</v>
      </c>
    </row>
    <row r="148" spans="9:17" s="152" customFormat="1" ht="15" hidden="1" outlineLevel="1" x14ac:dyDescent="0.25">
      <c r="I148" s="166" t="s">
        <v>103</v>
      </c>
      <c r="J148" s="170"/>
      <c r="K148" s="169">
        <f t="shared" si="11"/>
        <v>1854.8058428329171</v>
      </c>
      <c r="L148" s="167"/>
      <c r="M148" s="169">
        <f t="shared" si="12"/>
        <v>3709.6116856658341</v>
      </c>
      <c r="N148" s="167"/>
      <c r="O148" s="169">
        <f t="shared" si="13"/>
        <v>3709.6116856658341</v>
      </c>
      <c r="P148" s="167"/>
      <c r="Q148" s="169">
        <f t="shared" si="10"/>
        <v>7419.2233713316682</v>
      </c>
    </row>
    <row r="149" spans="9:17" s="152" customFormat="1" ht="15" hidden="1" outlineLevel="1" x14ac:dyDescent="0.25">
      <c r="I149" s="166"/>
      <c r="J149" s="170"/>
      <c r="K149" s="169">
        <v>0</v>
      </c>
      <c r="L149" s="170"/>
      <c r="M149" s="171"/>
      <c r="N149" s="167"/>
      <c r="O149" s="169">
        <v>0</v>
      </c>
      <c r="P149" s="167"/>
      <c r="Q149" s="171"/>
    </row>
    <row r="150" spans="9:17" s="152" customFormat="1" ht="15" hidden="1" outlineLevel="1" x14ac:dyDescent="0.25">
      <c r="I150" s="166" t="s">
        <v>71</v>
      </c>
      <c r="J150" s="170"/>
      <c r="K150" s="172">
        <f>$Q$150/4</f>
        <v>1409.5</v>
      </c>
      <c r="L150" s="173"/>
      <c r="M150" s="172">
        <f>$O$150</f>
        <v>2819</v>
      </c>
      <c r="N150" s="173"/>
      <c r="O150" s="172">
        <f>$Q$150/2</f>
        <v>2819</v>
      </c>
      <c r="P150" s="173"/>
      <c r="Q150" s="172">
        <v>5638</v>
      </c>
    </row>
    <row r="151" spans="9:17" s="152" customFormat="1" ht="15" hidden="1" outlineLevel="1" x14ac:dyDescent="0.25">
      <c r="I151" s="166" t="s">
        <v>72</v>
      </c>
      <c r="J151" s="170"/>
      <c r="K151" s="169">
        <f>$M$151/2</f>
        <v>1465.88</v>
      </c>
      <c r="L151" s="173"/>
      <c r="M151" s="169">
        <f>O151</f>
        <v>2931.76</v>
      </c>
      <c r="N151" s="173"/>
      <c r="O151" s="169">
        <f>Q151/2</f>
        <v>2931.76</v>
      </c>
      <c r="P151" s="173"/>
      <c r="Q151" s="169">
        <f>$Q$150*$S$108</f>
        <v>5863.52</v>
      </c>
    </row>
    <row r="152" spans="9:17" s="152" customFormat="1" ht="15" hidden="1" outlineLevel="1" x14ac:dyDescent="0.25">
      <c r="I152" s="166" t="s">
        <v>73</v>
      </c>
      <c r="J152" s="170"/>
      <c r="K152" s="169">
        <f t="shared" ref="K152:K157" si="14">K151*$S$108</f>
        <v>1524.5152000000003</v>
      </c>
      <c r="L152" s="173"/>
      <c r="M152" s="169">
        <f t="shared" ref="M152:M157" si="15">M151*$S$108</f>
        <v>3049.0304000000006</v>
      </c>
      <c r="N152" s="173"/>
      <c r="O152" s="169">
        <f>O151*$S$108</f>
        <v>3049.0304000000006</v>
      </c>
      <c r="P152" s="173"/>
      <c r="Q152" s="169">
        <f>$Q$151*$S$108</f>
        <v>6098.0608000000011</v>
      </c>
    </row>
    <row r="153" spans="9:17" s="152" customFormat="1" ht="15" hidden="1" outlineLevel="1" x14ac:dyDescent="0.25">
      <c r="I153" s="166" t="s">
        <v>91</v>
      </c>
      <c r="J153" s="170"/>
      <c r="K153" s="169">
        <f t="shared" si="14"/>
        <v>1585.4958080000004</v>
      </c>
      <c r="L153" s="173"/>
      <c r="M153" s="169">
        <f t="shared" si="15"/>
        <v>3170.9916160000007</v>
      </c>
      <c r="N153" s="173"/>
      <c r="O153" s="169">
        <f>O152*$S$108</f>
        <v>3170.9916160000007</v>
      </c>
      <c r="P153" s="173"/>
      <c r="Q153" s="169">
        <f>$Q$152*$S$108</f>
        <v>6341.9832320000014</v>
      </c>
    </row>
    <row r="154" spans="9:17" s="152" customFormat="1" ht="15" hidden="1" outlineLevel="1" x14ac:dyDescent="0.25">
      <c r="I154" s="166" t="s">
        <v>92</v>
      </c>
      <c r="J154" s="170"/>
      <c r="K154" s="169">
        <f t="shared" si="14"/>
        <v>1648.9156403200004</v>
      </c>
      <c r="L154" s="173"/>
      <c r="M154" s="169">
        <f t="shared" si="15"/>
        <v>3297.8312806400008</v>
      </c>
      <c r="N154" s="173"/>
      <c r="O154" s="169">
        <f>O153*$S$108</f>
        <v>3297.8312806400008</v>
      </c>
      <c r="P154" s="173"/>
      <c r="Q154" s="169">
        <f>$Q$153*$S$108</f>
        <v>6595.6625612800017</v>
      </c>
    </row>
    <row r="155" spans="9:17" s="152" customFormat="1" ht="15" hidden="1" outlineLevel="1" x14ac:dyDescent="0.25">
      <c r="I155" s="166" t="s">
        <v>93</v>
      </c>
      <c r="J155" s="170"/>
      <c r="K155" s="169">
        <f t="shared" si="14"/>
        <v>1714.8722659328005</v>
      </c>
      <c r="L155" s="173"/>
      <c r="M155" s="169">
        <f t="shared" si="15"/>
        <v>3429.7445318656009</v>
      </c>
      <c r="N155" s="173"/>
      <c r="O155" s="169">
        <f>O154*$S$108</f>
        <v>3429.7445318656009</v>
      </c>
      <c r="P155" s="173"/>
      <c r="Q155" s="169">
        <f>$Q$154*$S$108</f>
        <v>6859.4890637312019</v>
      </c>
    </row>
    <row r="156" spans="9:17" s="152" customFormat="1" ht="15" hidden="1" outlineLevel="1" x14ac:dyDescent="0.25">
      <c r="I156" s="166" t="s">
        <v>104</v>
      </c>
      <c r="J156" s="170"/>
      <c r="K156" s="169">
        <f t="shared" si="14"/>
        <v>1783.4671565701126</v>
      </c>
      <c r="L156" s="173"/>
      <c r="M156" s="169">
        <f t="shared" si="15"/>
        <v>3566.9343131402252</v>
      </c>
      <c r="N156" s="173"/>
      <c r="O156" s="169">
        <f>O155*$S$108</f>
        <v>3566.9343131402252</v>
      </c>
      <c r="P156" s="173"/>
      <c r="Q156" s="169">
        <f>$Q$155*$S$108</f>
        <v>7133.8686262804504</v>
      </c>
    </row>
    <row r="157" spans="9:17" s="152" customFormat="1" ht="15" hidden="1" outlineLevel="1" x14ac:dyDescent="0.25">
      <c r="I157" s="166" t="s">
        <v>105</v>
      </c>
      <c r="J157" s="170"/>
      <c r="K157" s="169">
        <f t="shared" si="14"/>
        <v>1854.8058428329171</v>
      </c>
      <c r="L157" s="173"/>
      <c r="M157" s="169">
        <f t="shared" si="15"/>
        <v>3709.6116856658341</v>
      </c>
      <c r="N157" s="173"/>
      <c r="O157" s="169">
        <f>$O$156*$S$108</f>
        <v>3709.6116856658341</v>
      </c>
      <c r="P157" s="173"/>
      <c r="Q157" s="169">
        <f>$Q$156*$S$108</f>
        <v>7419.2233713316682</v>
      </c>
    </row>
    <row r="158" spans="9:17" s="152" customFormat="1" ht="15" hidden="1" outlineLevel="1" x14ac:dyDescent="0.25">
      <c r="I158" s="166"/>
      <c r="J158" s="170"/>
      <c r="K158" s="169">
        <v>0</v>
      </c>
      <c r="L158" s="170"/>
      <c r="M158" s="171"/>
      <c r="N158" s="167"/>
      <c r="O158" s="169">
        <v>0</v>
      </c>
      <c r="P158" s="167"/>
      <c r="Q158" s="171"/>
    </row>
    <row r="159" spans="9:17" s="152" customFormat="1" ht="15" hidden="1" outlineLevel="1" x14ac:dyDescent="0.25">
      <c r="I159" s="166" t="s">
        <v>62</v>
      </c>
      <c r="J159" s="170"/>
      <c r="K159" s="174">
        <f>$Q$159/4</f>
        <v>715</v>
      </c>
      <c r="L159" s="167"/>
      <c r="M159" s="174">
        <f>$Q$159/2</f>
        <v>1430</v>
      </c>
      <c r="N159" s="167"/>
      <c r="O159" s="174">
        <f>$Q$159/2</f>
        <v>1430</v>
      </c>
      <c r="P159" s="175"/>
      <c r="Q159" s="174">
        <v>2860</v>
      </c>
    </row>
    <row r="160" spans="9:17" s="152" customFormat="1" ht="15" hidden="1" outlineLevel="1" x14ac:dyDescent="0.25">
      <c r="I160" s="166" t="s">
        <v>62</v>
      </c>
      <c r="J160" s="170"/>
      <c r="K160" s="169">
        <f>K159*$S$108</f>
        <v>743.6</v>
      </c>
      <c r="L160" s="167"/>
      <c r="M160" s="169">
        <f>M159*$S$108</f>
        <v>1487.2</v>
      </c>
      <c r="N160" s="167"/>
      <c r="O160" s="169">
        <f>O159*$S$108</f>
        <v>1487.2</v>
      </c>
      <c r="P160" s="175"/>
      <c r="Q160" s="169">
        <f>Q159*$S$108</f>
        <v>2974.4</v>
      </c>
    </row>
    <row r="161" spans="3:17" s="152" customFormat="1" ht="12.75" hidden="1" customHeight="1" outlineLevel="1" x14ac:dyDescent="0.25">
      <c r="I161" s="166" t="s">
        <v>63</v>
      </c>
      <c r="J161" s="170"/>
      <c r="K161" s="169">
        <f t="shared" ref="K161:K166" si="16">K160*$S$108</f>
        <v>773.34400000000005</v>
      </c>
      <c r="L161" s="167"/>
      <c r="M161" s="169">
        <f t="shared" ref="M161:M166" si="17">M160*$S$108</f>
        <v>1546.6880000000001</v>
      </c>
      <c r="N161" s="167"/>
      <c r="O161" s="169">
        <f t="shared" ref="O161:O166" si="18">O160*$S$108</f>
        <v>1546.6880000000001</v>
      </c>
      <c r="P161" s="175"/>
      <c r="Q161" s="169">
        <f t="shared" ref="Q161:Q166" si="19">Q160*$S$108</f>
        <v>3093.3760000000002</v>
      </c>
    </row>
    <row r="162" spans="3:17" s="152" customFormat="1" ht="12.75" hidden="1" customHeight="1" outlineLevel="1" x14ac:dyDescent="0.25">
      <c r="I162" s="166" t="s">
        <v>64</v>
      </c>
      <c r="J162" s="170"/>
      <c r="K162" s="169">
        <f t="shared" si="16"/>
        <v>804.27776000000006</v>
      </c>
      <c r="L162" s="167"/>
      <c r="M162" s="169">
        <f t="shared" si="17"/>
        <v>1608.5555200000001</v>
      </c>
      <c r="N162" s="167"/>
      <c r="O162" s="169">
        <f t="shared" si="18"/>
        <v>1608.5555200000001</v>
      </c>
      <c r="P162" s="175"/>
      <c r="Q162" s="169">
        <f t="shared" si="19"/>
        <v>3217.1110400000002</v>
      </c>
    </row>
    <row r="163" spans="3:17" s="152" customFormat="1" ht="12.75" hidden="1" customHeight="1" outlineLevel="1" x14ac:dyDescent="0.25">
      <c r="I163" s="166" t="s">
        <v>94</v>
      </c>
      <c r="J163" s="170"/>
      <c r="K163" s="169">
        <f t="shared" si="16"/>
        <v>836.44887040000003</v>
      </c>
      <c r="L163" s="167"/>
      <c r="M163" s="169">
        <f t="shared" si="17"/>
        <v>1672.8977408000001</v>
      </c>
      <c r="N163" s="167"/>
      <c r="O163" s="169">
        <f t="shared" si="18"/>
        <v>1672.8977408000001</v>
      </c>
      <c r="P163" s="175"/>
      <c r="Q163" s="169">
        <f t="shared" si="19"/>
        <v>3345.7954816000001</v>
      </c>
    </row>
    <row r="164" spans="3:17" s="152" customFormat="1" ht="12.75" hidden="1" customHeight="1" outlineLevel="1" x14ac:dyDescent="0.25">
      <c r="I164" s="166" t="s">
        <v>95</v>
      </c>
      <c r="J164" s="170"/>
      <c r="K164" s="169">
        <f t="shared" si="16"/>
        <v>869.90682521600002</v>
      </c>
      <c r="L164" s="167"/>
      <c r="M164" s="169">
        <f t="shared" si="17"/>
        <v>1739.813650432</v>
      </c>
      <c r="N164" s="167"/>
      <c r="O164" s="169">
        <f t="shared" si="18"/>
        <v>1739.813650432</v>
      </c>
      <c r="P164" s="175"/>
      <c r="Q164" s="169">
        <f t="shared" si="19"/>
        <v>3479.6273008640001</v>
      </c>
    </row>
    <row r="165" spans="3:17" s="152" customFormat="1" ht="12.75" hidden="1" customHeight="1" outlineLevel="1" x14ac:dyDescent="0.25">
      <c r="I165" s="166" t="s">
        <v>96</v>
      </c>
      <c r="J165" s="170"/>
      <c r="K165" s="169">
        <f t="shared" si="16"/>
        <v>904.70309822464003</v>
      </c>
      <c r="L165" s="167"/>
      <c r="M165" s="169">
        <f t="shared" si="17"/>
        <v>1809.4061964492801</v>
      </c>
      <c r="N165" s="167"/>
      <c r="O165" s="169">
        <f t="shared" si="18"/>
        <v>1809.4061964492801</v>
      </c>
      <c r="P165" s="175"/>
      <c r="Q165" s="169">
        <f t="shared" si="19"/>
        <v>3618.8123928985601</v>
      </c>
    </row>
    <row r="166" spans="3:17" s="152" customFormat="1" ht="12.75" hidden="1" customHeight="1" outlineLevel="1" x14ac:dyDescent="0.25">
      <c r="I166" s="166" t="s">
        <v>106</v>
      </c>
      <c r="J166" s="170"/>
      <c r="K166" s="169">
        <f t="shared" si="16"/>
        <v>940.89122215362568</v>
      </c>
      <c r="L166" s="167"/>
      <c r="M166" s="169">
        <f t="shared" si="17"/>
        <v>1881.7824443072514</v>
      </c>
      <c r="N166" s="167"/>
      <c r="O166" s="169">
        <f t="shared" si="18"/>
        <v>1881.7824443072514</v>
      </c>
      <c r="P166" s="175"/>
      <c r="Q166" s="169">
        <f t="shared" si="19"/>
        <v>3763.5648886145027</v>
      </c>
    </row>
    <row r="167" spans="3:17" s="152" customFormat="1" ht="12.75" hidden="1" customHeight="1" outlineLevel="1" x14ac:dyDescent="0.25">
      <c r="C167" s="155"/>
      <c r="D167" s="155"/>
      <c r="E167" s="155"/>
      <c r="F167" s="155"/>
      <c r="G167" s="155"/>
      <c r="H167" s="155"/>
    </row>
    <row r="168" spans="3:17" s="152" customFormat="1" ht="15" hidden="1" outlineLevel="1" x14ac:dyDescent="0.25">
      <c r="I168" s="176" t="s">
        <v>108</v>
      </c>
      <c r="J168" s="176"/>
      <c r="K168" s="176"/>
      <c r="L168" s="176"/>
      <c r="M168" s="176"/>
      <c r="N168" s="176"/>
      <c r="O168" s="176"/>
      <c r="P168" s="176"/>
      <c r="Q168" s="176"/>
    </row>
    <row r="169" spans="3:17" s="152" customFormat="1" ht="15" hidden="1" outlineLevel="1" x14ac:dyDescent="0.25">
      <c r="I169" s="170"/>
      <c r="J169" s="167"/>
      <c r="K169" s="171" t="s">
        <v>82</v>
      </c>
      <c r="L169" s="167"/>
      <c r="M169" s="171" t="s">
        <v>83</v>
      </c>
      <c r="N169" s="167"/>
      <c r="O169" s="171" t="s">
        <v>84</v>
      </c>
      <c r="P169" s="167"/>
      <c r="Q169" s="171" t="s">
        <v>85</v>
      </c>
    </row>
    <row r="170" spans="3:17" s="152" customFormat="1" ht="15" hidden="1" outlineLevel="1" x14ac:dyDescent="0.25">
      <c r="I170" s="166"/>
      <c r="J170" s="167"/>
      <c r="K170" s="170"/>
      <c r="L170" s="170"/>
      <c r="M170" s="171"/>
      <c r="N170" s="167"/>
      <c r="O170" s="171"/>
      <c r="P170" s="167"/>
      <c r="Q170" s="171"/>
    </row>
    <row r="171" spans="3:17" s="152" customFormat="1" ht="15" hidden="1" outlineLevel="1" x14ac:dyDescent="0.25">
      <c r="I171" s="166" t="s">
        <v>66</v>
      </c>
      <c r="J171" s="170"/>
      <c r="K171" s="168">
        <f>Q171/4</f>
        <v>1442.75</v>
      </c>
      <c r="L171" s="167"/>
      <c r="M171" s="168">
        <f>Q171/2</f>
        <v>2885.5</v>
      </c>
      <c r="N171" s="167"/>
      <c r="O171" s="168">
        <f>Q171/2</f>
        <v>2885.5</v>
      </c>
      <c r="P171" s="167"/>
      <c r="Q171" s="168">
        <v>5771</v>
      </c>
    </row>
    <row r="172" spans="3:17" s="152" customFormat="1" ht="15" hidden="1" outlineLevel="1" x14ac:dyDescent="0.25">
      <c r="I172" s="166" t="s">
        <v>67</v>
      </c>
      <c r="J172" s="170"/>
      <c r="K172" s="169">
        <f>K171*$S$108</f>
        <v>1500.46</v>
      </c>
      <c r="L172" s="167"/>
      <c r="M172" s="169">
        <f>M171*$S$108</f>
        <v>3000.92</v>
      </c>
      <c r="N172" s="167"/>
      <c r="O172" s="169">
        <f>O171*$S$108</f>
        <v>3000.92</v>
      </c>
      <c r="P172" s="167"/>
      <c r="Q172" s="169">
        <f>Q171*$S$108</f>
        <v>6001.84</v>
      </c>
    </row>
    <row r="173" spans="3:17" s="152" customFormat="1" ht="15" hidden="1" outlineLevel="1" x14ac:dyDescent="0.25">
      <c r="I173" s="166" t="s">
        <v>68</v>
      </c>
      <c r="J173" s="170"/>
      <c r="K173" s="169">
        <f t="shared" ref="K173:K178" si="20">K172*$S$108</f>
        <v>1560.4784000000002</v>
      </c>
      <c r="L173" s="167"/>
      <c r="M173" s="169">
        <f t="shared" ref="M173:M178" si="21">M172*$S$108</f>
        <v>3120.9568000000004</v>
      </c>
      <c r="N173" s="167"/>
      <c r="O173" s="169">
        <f t="shared" ref="O173:O178" si="22">O172*$S$108</f>
        <v>3120.9568000000004</v>
      </c>
      <c r="P173" s="167"/>
      <c r="Q173" s="169">
        <f t="shared" ref="Q173:Q178" si="23">Q172*$S$108</f>
        <v>6241.9136000000008</v>
      </c>
    </row>
    <row r="174" spans="3:17" s="152" customFormat="1" ht="15" hidden="1" outlineLevel="1" x14ac:dyDescent="0.25">
      <c r="I174" s="166" t="s">
        <v>69</v>
      </c>
      <c r="J174" s="170"/>
      <c r="K174" s="169">
        <f t="shared" si="20"/>
        <v>1622.8975360000002</v>
      </c>
      <c r="L174" s="167"/>
      <c r="M174" s="169">
        <f t="shared" si="21"/>
        <v>3245.7950720000003</v>
      </c>
      <c r="N174" s="167"/>
      <c r="O174" s="169">
        <f t="shared" si="22"/>
        <v>3245.7950720000003</v>
      </c>
      <c r="P174" s="167"/>
      <c r="Q174" s="169">
        <f t="shared" si="23"/>
        <v>6491.5901440000007</v>
      </c>
    </row>
    <row r="175" spans="3:17" s="152" customFormat="1" ht="15" hidden="1" outlineLevel="1" x14ac:dyDescent="0.25">
      <c r="I175" s="166" t="s">
        <v>88</v>
      </c>
      <c r="J175" s="170"/>
      <c r="K175" s="169">
        <f t="shared" si="20"/>
        <v>1687.8134374400001</v>
      </c>
      <c r="L175" s="167"/>
      <c r="M175" s="169">
        <f t="shared" si="21"/>
        <v>3375.6268748800003</v>
      </c>
      <c r="N175" s="167"/>
      <c r="O175" s="169">
        <f t="shared" si="22"/>
        <v>3375.6268748800003</v>
      </c>
      <c r="P175" s="167"/>
      <c r="Q175" s="169">
        <f t="shared" si="23"/>
        <v>6751.2537497600006</v>
      </c>
    </row>
    <row r="176" spans="3:17" s="152" customFormat="1" ht="15" hidden="1" outlineLevel="1" x14ac:dyDescent="0.25">
      <c r="I176" s="166" t="s">
        <v>89</v>
      </c>
      <c r="J176" s="170"/>
      <c r="K176" s="169">
        <f t="shared" si="20"/>
        <v>1755.3259749376002</v>
      </c>
      <c r="L176" s="167"/>
      <c r="M176" s="169">
        <f t="shared" si="21"/>
        <v>3510.6519498752004</v>
      </c>
      <c r="N176" s="167"/>
      <c r="O176" s="169">
        <f t="shared" si="22"/>
        <v>3510.6519498752004</v>
      </c>
      <c r="P176" s="167"/>
      <c r="Q176" s="169">
        <f t="shared" si="23"/>
        <v>7021.3038997504009</v>
      </c>
    </row>
    <row r="177" spans="9:17" s="152" customFormat="1" ht="15" hidden="1" outlineLevel="1" x14ac:dyDescent="0.25">
      <c r="I177" s="166" t="s">
        <v>90</v>
      </c>
      <c r="J177" s="170"/>
      <c r="K177" s="169">
        <f t="shared" si="20"/>
        <v>1825.5390139351043</v>
      </c>
      <c r="L177" s="167"/>
      <c r="M177" s="169">
        <f t="shared" si="21"/>
        <v>3651.0780278702086</v>
      </c>
      <c r="N177" s="167"/>
      <c r="O177" s="169">
        <f t="shared" si="22"/>
        <v>3651.0780278702086</v>
      </c>
      <c r="P177" s="167"/>
      <c r="Q177" s="169">
        <f t="shared" si="23"/>
        <v>7302.1560557404173</v>
      </c>
    </row>
    <row r="178" spans="9:17" s="152" customFormat="1" ht="15" hidden="1" outlineLevel="1" x14ac:dyDescent="0.25">
      <c r="I178" s="166" t="s">
        <v>103</v>
      </c>
      <c r="J178" s="170"/>
      <c r="K178" s="169">
        <f t="shared" si="20"/>
        <v>1898.5605744925085</v>
      </c>
      <c r="L178" s="167"/>
      <c r="M178" s="169">
        <f t="shared" si="21"/>
        <v>3797.121148985017</v>
      </c>
      <c r="N178" s="167"/>
      <c r="O178" s="169">
        <f t="shared" si="22"/>
        <v>3797.121148985017</v>
      </c>
      <c r="P178" s="167"/>
      <c r="Q178" s="169">
        <f t="shared" si="23"/>
        <v>7594.2422979700341</v>
      </c>
    </row>
    <row r="179" spans="9:17" s="152" customFormat="1" ht="15" hidden="1" outlineLevel="1" x14ac:dyDescent="0.25">
      <c r="I179" s="166"/>
      <c r="J179" s="170"/>
      <c r="K179" s="169">
        <v>0</v>
      </c>
      <c r="L179" s="170"/>
      <c r="M179" s="171"/>
      <c r="N179" s="167"/>
      <c r="O179" s="169">
        <v>0</v>
      </c>
      <c r="P179" s="167"/>
      <c r="Q179" s="171"/>
    </row>
    <row r="180" spans="9:17" s="152" customFormat="1" ht="15" hidden="1" outlineLevel="1" x14ac:dyDescent="0.25">
      <c r="I180" s="166" t="s">
        <v>71</v>
      </c>
      <c r="J180" s="170"/>
      <c r="K180" s="172">
        <f>Q180/4</f>
        <v>1442.75</v>
      </c>
      <c r="L180" s="173"/>
      <c r="M180" s="172">
        <f>Q180/2</f>
        <v>2885.5</v>
      </c>
      <c r="N180" s="173"/>
      <c r="O180" s="172">
        <f>Q180/2</f>
        <v>2885.5</v>
      </c>
      <c r="P180" s="173"/>
      <c r="Q180" s="172">
        <v>5771</v>
      </c>
    </row>
    <row r="181" spans="9:17" s="152" customFormat="1" ht="15" hidden="1" outlineLevel="1" x14ac:dyDescent="0.25">
      <c r="I181" s="166" t="s">
        <v>72</v>
      </c>
      <c r="J181" s="170"/>
      <c r="K181" s="169">
        <f>M181/2</f>
        <v>1500.46</v>
      </c>
      <c r="L181" s="173"/>
      <c r="M181" s="169">
        <f>O181</f>
        <v>3000.92</v>
      </c>
      <c r="N181" s="173"/>
      <c r="O181" s="169">
        <f>Q181/2</f>
        <v>3000.92</v>
      </c>
      <c r="P181" s="173"/>
      <c r="Q181" s="169">
        <f>Q180*$S$108</f>
        <v>6001.84</v>
      </c>
    </row>
    <row r="182" spans="9:17" s="152" customFormat="1" ht="15" hidden="1" outlineLevel="1" x14ac:dyDescent="0.25">
      <c r="I182" s="166" t="s">
        <v>73</v>
      </c>
      <c r="J182" s="170"/>
      <c r="K182" s="169">
        <f t="shared" ref="K182:K187" si="24">K181*$S$108</f>
        <v>1560.4784000000002</v>
      </c>
      <c r="L182" s="173"/>
      <c r="M182" s="169">
        <f t="shared" ref="M182:M187" si="25">M181*$S$108</f>
        <v>3120.9568000000004</v>
      </c>
      <c r="N182" s="173"/>
      <c r="O182" s="169">
        <f t="shared" ref="O182:O187" si="26">O181*$S$108</f>
        <v>3120.9568000000004</v>
      </c>
      <c r="P182" s="173"/>
      <c r="Q182" s="169">
        <f>Q181*$S$108</f>
        <v>6241.9136000000008</v>
      </c>
    </row>
    <row r="183" spans="9:17" s="152" customFormat="1" ht="15" hidden="1" outlineLevel="1" x14ac:dyDescent="0.25">
      <c r="I183" s="166" t="s">
        <v>91</v>
      </c>
      <c r="J183" s="170"/>
      <c r="K183" s="169">
        <f t="shared" si="24"/>
        <v>1622.8975360000002</v>
      </c>
      <c r="L183" s="173"/>
      <c r="M183" s="169">
        <f t="shared" si="25"/>
        <v>3245.7950720000003</v>
      </c>
      <c r="N183" s="173"/>
      <c r="O183" s="169">
        <f t="shared" si="26"/>
        <v>3245.7950720000003</v>
      </c>
      <c r="P183" s="173"/>
      <c r="Q183" s="169">
        <f t="shared" ref="Q183:Q187" si="27">Q182*$S$108</f>
        <v>6491.5901440000007</v>
      </c>
    </row>
    <row r="184" spans="9:17" s="152" customFormat="1" ht="15" hidden="1" outlineLevel="1" x14ac:dyDescent="0.25">
      <c r="I184" s="166" t="s">
        <v>92</v>
      </c>
      <c r="J184" s="170"/>
      <c r="K184" s="169">
        <f t="shared" si="24"/>
        <v>1687.8134374400001</v>
      </c>
      <c r="L184" s="173"/>
      <c r="M184" s="169">
        <f t="shared" si="25"/>
        <v>3375.6268748800003</v>
      </c>
      <c r="N184" s="173"/>
      <c r="O184" s="169">
        <f t="shared" si="26"/>
        <v>3375.6268748800003</v>
      </c>
      <c r="P184" s="173"/>
      <c r="Q184" s="169">
        <f t="shared" si="27"/>
        <v>6751.2537497600006</v>
      </c>
    </row>
    <row r="185" spans="9:17" s="152" customFormat="1" ht="15" hidden="1" outlineLevel="1" x14ac:dyDescent="0.25">
      <c r="I185" s="166" t="s">
        <v>93</v>
      </c>
      <c r="J185" s="170"/>
      <c r="K185" s="169">
        <f t="shared" si="24"/>
        <v>1755.3259749376002</v>
      </c>
      <c r="L185" s="173"/>
      <c r="M185" s="169">
        <f t="shared" si="25"/>
        <v>3510.6519498752004</v>
      </c>
      <c r="N185" s="173"/>
      <c r="O185" s="169">
        <f t="shared" si="26"/>
        <v>3510.6519498752004</v>
      </c>
      <c r="P185" s="173"/>
      <c r="Q185" s="169">
        <f t="shared" si="27"/>
        <v>7021.3038997504009</v>
      </c>
    </row>
    <row r="186" spans="9:17" s="152" customFormat="1" ht="15" hidden="1" outlineLevel="1" x14ac:dyDescent="0.25">
      <c r="I186" s="166" t="s">
        <v>104</v>
      </c>
      <c r="J186" s="170"/>
      <c r="K186" s="169">
        <f t="shared" si="24"/>
        <v>1825.5390139351043</v>
      </c>
      <c r="L186" s="173"/>
      <c r="M186" s="169">
        <f t="shared" si="25"/>
        <v>3651.0780278702086</v>
      </c>
      <c r="N186" s="173"/>
      <c r="O186" s="169">
        <f t="shared" si="26"/>
        <v>3651.0780278702086</v>
      </c>
      <c r="P186" s="173"/>
      <c r="Q186" s="169">
        <f t="shared" si="27"/>
        <v>7302.1560557404173</v>
      </c>
    </row>
    <row r="187" spans="9:17" s="152" customFormat="1" ht="15" hidden="1" outlineLevel="1" x14ac:dyDescent="0.25">
      <c r="I187" s="166" t="s">
        <v>105</v>
      </c>
      <c r="J187" s="170"/>
      <c r="K187" s="169">
        <f t="shared" si="24"/>
        <v>1898.5605744925085</v>
      </c>
      <c r="L187" s="173"/>
      <c r="M187" s="169">
        <f t="shared" si="25"/>
        <v>3797.121148985017</v>
      </c>
      <c r="N187" s="173"/>
      <c r="O187" s="169">
        <f t="shared" si="26"/>
        <v>3797.121148985017</v>
      </c>
      <c r="P187" s="173"/>
      <c r="Q187" s="169">
        <f t="shared" si="27"/>
        <v>7594.2422979700341</v>
      </c>
    </row>
    <row r="188" spans="9:17" s="152" customFormat="1" ht="15" hidden="1" outlineLevel="1" x14ac:dyDescent="0.25">
      <c r="I188" s="166"/>
      <c r="J188" s="170"/>
      <c r="K188" s="169">
        <v>0</v>
      </c>
      <c r="L188" s="170"/>
      <c r="M188" s="171"/>
      <c r="N188" s="167"/>
      <c r="O188" s="169">
        <v>0</v>
      </c>
      <c r="P188" s="167"/>
      <c r="Q188" s="171"/>
    </row>
    <row r="189" spans="9:17" s="152" customFormat="1" ht="15" hidden="1" outlineLevel="1" x14ac:dyDescent="0.25">
      <c r="I189" s="166" t="s">
        <v>62</v>
      </c>
      <c r="J189" s="170"/>
      <c r="K189" s="174">
        <f>Q189/4</f>
        <v>751.25</v>
      </c>
      <c r="L189" s="167"/>
      <c r="M189" s="174">
        <f>Q189/2</f>
        <v>1502.5</v>
      </c>
      <c r="N189" s="167"/>
      <c r="O189" s="174">
        <f>Q189/2</f>
        <v>1502.5</v>
      </c>
      <c r="P189" s="175"/>
      <c r="Q189" s="174">
        <v>3005</v>
      </c>
    </row>
    <row r="190" spans="9:17" s="152" customFormat="1" ht="15" hidden="1" outlineLevel="1" x14ac:dyDescent="0.25">
      <c r="I190" s="166" t="s">
        <v>62</v>
      </c>
      <c r="J190" s="170"/>
      <c r="K190" s="169">
        <f>K189*$S$108</f>
        <v>781.30000000000007</v>
      </c>
      <c r="L190" s="167"/>
      <c r="M190" s="169">
        <f>M189*$S$108</f>
        <v>1562.6000000000001</v>
      </c>
      <c r="N190" s="167"/>
      <c r="O190" s="169">
        <f>O189*$S$108</f>
        <v>1562.6000000000001</v>
      </c>
      <c r="P190" s="175"/>
      <c r="Q190" s="169">
        <f>Q189*$S$108</f>
        <v>3125.2000000000003</v>
      </c>
    </row>
    <row r="191" spans="9:17" s="152" customFormat="1" ht="15" hidden="1" outlineLevel="1" x14ac:dyDescent="0.25">
      <c r="I191" s="166" t="s">
        <v>63</v>
      </c>
      <c r="J191" s="170"/>
      <c r="K191" s="169">
        <f t="shared" ref="K191:K196" si="28">K190*$S$108</f>
        <v>812.55200000000013</v>
      </c>
      <c r="L191" s="167"/>
      <c r="M191" s="169">
        <f t="shared" ref="M191:M196" si="29">M190*$S$108</f>
        <v>1625.1040000000003</v>
      </c>
      <c r="N191" s="167"/>
      <c r="O191" s="169">
        <f t="shared" ref="O191:O196" si="30">O190*$S$108</f>
        <v>1625.1040000000003</v>
      </c>
      <c r="P191" s="175"/>
      <c r="Q191" s="169">
        <f t="shared" ref="Q191:Q196" si="31">Q190*$S$108</f>
        <v>3250.2080000000005</v>
      </c>
    </row>
    <row r="192" spans="9:17" s="152" customFormat="1" ht="15" hidden="1" outlineLevel="1" x14ac:dyDescent="0.25">
      <c r="I192" s="166" t="s">
        <v>64</v>
      </c>
      <c r="J192" s="170"/>
      <c r="K192" s="169">
        <f t="shared" si="28"/>
        <v>845.05408000000011</v>
      </c>
      <c r="L192" s="167"/>
      <c r="M192" s="169">
        <f t="shared" si="29"/>
        <v>1690.1081600000002</v>
      </c>
      <c r="N192" s="167"/>
      <c r="O192" s="169">
        <f t="shared" si="30"/>
        <v>1690.1081600000002</v>
      </c>
      <c r="P192" s="175"/>
      <c r="Q192" s="169">
        <f t="shared" si="31"/>
        <v>3380.2163200000005</v>
      </c>
    </row>
    <row r="193" spans="9:19" s="152" customFormat="1" ht="15" hidden="1" outlineLevel="1" x14ac:dyDescent="0.25">
      <c r="I193" s="166" t="s">
        <v>94</v>
      </c>
      <c r="J193" s="170"/>
      <c r="K193" s="169">
        <f t="shared" si="28"/>
        <v>878.85624320000011</v>
      </c>
      <c r="L193" s="167"/>
      <c r="M193" s="169">
        <f t="shared" si="29"/>
        <v>1757.7124864000002</v>
      </c>
      <c r="N193" s="167"/>
      <c r="O193" s="169">
        <f t="shared" si="30"/>
        <v>1757.7124864000002</v>
      </c>
      <c r="P193" s="175"/>
      <c r="Q193" s="169">
        <f t="shared" si="31"/>
        <v>3515.4249728000004</v>
      </c>
    </row>
    <row r="194" spans="9:19" s="152" customFormat="1" ht="15" hidden="1" outlineLevel="1" x14ac:dyDescent="0.25">
      <c r="I194" s="166" t="s">
        <v>95</v>
      </c>
      <c r="J194" s="170"/>
      <c r="K194" s="169">
        <f t="shared" si="28"/>
        <v>914.01049292800019</v>
      </c>
      <c r="L194" s="167"/>
      <c r="M194" s="169">
        <f t="shared" si="29"/>
        <v>1828.0209858560004</v>
      </c>
      <c r="N194" s="167"/>
      <c r="O194" s="169">
        <f t="shared" si="30"/>
        <v>1828.0209858560004</v>
      </c>
      <c r="P194" s="175"/>
      <c r="Q194" s="169">
        <f t="shared" si="31"/>
        <v>3656.0419717120008</v>
      </c>
    </row>
    <row r="195" spans="9:19" s="152" customFormat="1" ht="15" hidden="1" outlineLevel="1" x14ac:dyDescent="0.25">
      <c r="I195" s="166" t="s">
        <v>96</v>
      </c>
      <c r="J195" s="170"/>
      <c r="K195" s="169">
        <f t="shared" si="28"/>
        <v>950.57091264512019</v>
      </c>
      <c r="L195" s="167"/>
      <c r="M195" s="169">
        <f t="shared" si="29"/>
        <v>1901.1418252902404</v>
      </c>
      <c r="N195" s="167"/>
      <c r="O195" s="169">
        <f t="shared" si="30"/>
        <v>1901.1418252902404</v>
      </c>
      <c r="P195" s="175"/>
      <c r="Q195" s="169">
        <f t="shared" si="31"/>
        <v>3802.2836505804808</v>
      </c>
    </row>
    <row r="196" spans="9:19" s="152" customFormat="1" ht="15" hidden="1" outlineLevel="1" x14ac:dyDescent="0.25">
      <c r="I196" s="166" t="s">
        <v>106</v>
      </c>
      <c r="J196" s="177"/>
      <c r="K196" s="169">
        <f t="shared" si="28"/>
        <v>988.59374915092508</v>
      </c>
      <c r="L196" s="178"/>
      <c r="M196" s="169">
        <f t="shared" si="29"/>
        <v>1977.1874983018502</v>
      </c>
      <c r="N196" s="178"/>
      <c r="O196" s="169">
        <f t="shared" si="30"/>
        <v>1977.1874983018502</v>
      </c>
      <c r="P196" s="179"/>
      <c r="Q196" s="169">
        <f t="shared" si="31"/>
        <v>3954.3749966037003</v>
      </c>
      <c r="R196" s="180"/>
      <c r="S196" s="180"/>
    </row>
    <row r="197" spans="9:19" s="109" customFormat="1" ht="15" hidden="1" outlineLevel="1" x14ac:dyDescent="0.25"/>
    <row r="198" spans="9:19" s="109" customFormat="1" ht="18" hidden="1" customHeight="1" outlineLevel="1" x14ac:dyDescent="0.25">
      <c r="I198" s="176" t="s">
        <v>97</v>
      </c>
      <c r="J198" s="176"/>
      <c r="K198" s="176"/>
      <c r="L198" s="176"/>
      <c r="M198" s="176"/>
      <c r="N198" s="176"/>
      <c r="O198" s="176"/>
      <c r="P198" s="176"/>
      <c r="Q198" s="176"/>
    </row>
    <row r="199" spans="9:19" s="109" customFormat="1" ht="15" hidden="1" outlineLevel="1" x14ac:dyDescent="0.25">
      <c r="I199" s="170"/>
      <c r="J199" s="167"/>
      <c r="K199" s="171" t="s">
        <v>82</v>
      </c>
      <c r="L199" s="167"/>
      <c r="M199" s="171" t="s">
        <v>83</v>
      </c>
      <c r="N199" s="167"/>
      <c r="O199" s="171" t="s">
        <v>84</v>
      </c>
      <c r="P199" s="167"/>
      <c r="Q199" s="171" t="s">
        <v>85</v>
      </c>
    </row>
    <row r="200" spans="9:19" s="109" customFormat="1" ht="15" hidden="1" outlineLevel="1" x14ac:dyDescent="0.25">
      <c r="I200" s="166"/>
      <c r="J200" s="167"/>
      <c r="K200" s="170"/>
      <c r="L200" s="170"/>
      <c r="M200" s="171"/>
      <c r="N200" s="167"/>
      <c r="O200" s="171"/>
      <c r="P200" s="167"/>
      <c r="Q200" s="171"/>
    </row>
    <row r="201" spans="9:19" s="109" customFormat="1" ht="15" hidden="1" outlineLevel="1" x14ac:dyDescent="0.25">
      <c r="I201" s="166" t="s">
        <v>66</v>
      </c>
      <c r="J201" s="170"/>
      <c r="K201" s="168">
        <f>Q201/4</f>
        <v>1286.25</v>
      </c>
      <c r="L201" s="167"/>
      <c r="M201" s="168">
        <f>Q201/2</f>
        <v>2572.5</v>
      </c>
      <c r="N201" s="167"/>
      <c r="O201" s="168">
        <f>Q201/2</f>
        <v>2572.5</v>
      </c>
      <c r="P201" s="167"/>
      <c r="Q201" s="168">
        <v>5145</v>
      </c>
    </row>
    <row r="202" spans="9:19" s="109" customFormat="1" ht="15" hidden="1" outlineLevel="1" x14ac:dyDescent="0.25">
      <c r="I202" s="166" t="s">
        <v>67</v>
      </c>
      <c r="J202" s="170"/>
      <c r="K202" s="169">
        <f>K201*$S$108</f>
        <v>1337.7</v>
      </c>
      <c r="L202" s="167"/>
      <c r="M202" s="169">
        <f>M201*$S$108</f>
        <v>2675.4</v>
      </c>
      <c r="N202" s="167"/>
      <c r="O202" s="169">
        <f>O201*$S$108</f>
        <v>2675.4</v>
      </c>
      <c r="P202" s="167"/>
      <c r="Q202" s="169">
        <f>Q201*$S$108</f>
        <v>5350.8</v>
      </c>
    </row>
    <row r="203" spans="9:19" s="109" customFormat="1" ht="15" hidden="1" outlineLevel="1" x14ac:dyDescent="0.25">
      <c r="I203" s="166" t="s">
        <v>68</v>
      </c>
      <c r="J203" s="170"/>
      <c r="K203" s="169">
        <f t="shared" ref="K203:K208" si="32">K202*$S$108</f>
        <v>1391.2080000000001</v>
      </c>
      <c r="L203" s="167"/>
      <c r="M203" s="169">
        <f t="shared" ref="M203:M208" si="33">M202*$S$108</f>
        <v>2782.4160000000002</v>
      </c>
      <c r="N203" s="167"/>
      <c r="O203" s="169">
        <f t="shared" ref="O203:O208" si="34">O202*$S$108</f>
        <v>2782.4160000000002</v>
      </c>
      <c r="P203" s="167"/>
      <c r="Q203" s="169">
        <f t="shared" ref="Q203:Q208" si="35">Q202*$S$108</f>
        <v>5564.8320000000003</v>
      </c>
    </row>
    <row r="204" spans="9:19" s="109" customFormat="1" ht="15" hidden="1" outlineLevel="1" x14ac:dyDescent="0.25">
      <c r="I204" s="166" t="s">
        <v>69</v>
      </c>
      <c r="J204" s="170"/>
      <c r="K204" s="169">
        <f t="shared" si="32"/>
        <v>1446.8563200000001</v>
      </c>
      <c r="L204" s="167"/>
      <c r="M204" s="169">
        <f t="shared" si="33"/>
        <v>2893.7126400000002</v>
      </c>
      <c r="N204" s="167"/>
      <c r="O204" s="169">
        <f t="shared" si="34"/>
        <v>2893.7126400000002</v>
      </c>
      <c r="P204" s="167"/>
      <c r="Q204" s="169">
        <f t="shared" si="35"/>
        <v>5787.4252800000004</v>
      </c>
    </row>
    <row r="205" spans="9:19" s="109" customFormat="1" ht="15" hidden="1" outlineLevel="1" x14ac:dyDescent="0.25">
      <c r="I205" s="166" t="s">
        <v>88</v>
      </c>
      <c r="J205" s="170"/>
      <c r="K205" s="169">
        <f t="shared" si="32"/>
        <v>1504.7305728000001</v>
      </c>
      <c r="L205" s="167"/>
      <c r="M205" s="169">
        <f t="shared" si="33"/>
        <v>3009.4611456000002</v>
      </c>
      <c r="N205" s="167"/>
      <c r="O205" s="169">
        <f t="shared" si="34"/>
        <v>3009.4611456000002</v>
      </c>
      <c r="P205" s="167"/>
      <c r="Q205" s="169">
        <f t="shared" si="35"/>
        <v>6018.9222912000005</v>
      </c>
    </row>
    <row r="206" spans="9:19" s="109" customFormat="1" ht="15" hidden="1" outlineLevel="1" x14ac:dyDescent="0.25">
      <c r="I206" s="166" t="s">
        <v>89</v>
      </c>
      <c r="J206" s="170"/>
      <c r="K206" s="169">
        <f t="shared" si="32"/>
        <v>1564.9197957120002</v>
      </c>
      <c r="L206" s="167"/>
      <c r="M206" s="169">
        <f t="shared" si="33"/>
        <v>3129.8395914240004</v>
      </c>
      <c r="N206" s="167"/>
      <c r="O206" s="169">
        <f t="shared" si="34"/>
        <v>3129.8395914240004</v>
      </c>
      <c r="P206" s="167"/>
      <c r="Q206" s="169">
        <f t="shared" si="35"/>
        <v>6259.6791828480009</v>
      </c>
    </row>
    <row r="207" spans="9:19" s="109" customFormat="1" ht="15" hidden="1" outlineLevel="1" x14ac:dyDescent="0.25">
      <c r="I207" s="166" t="s">
        <v>90</v>
      </c>
      <c r="J207" s="170"/>
      <c r="K207" s="169">
        <f t="shared" si="32"/>
        <v>1627.5165875404803</v>
      </c>
      <c r="L207" s="167"/>
      <c r="M207" s="169">
        <f t="shared" si="33"/>
        <v>3255.0331750809605</v>
      </c>
      <c r="N207" s="167"/>
      <c r="O207" s="169">
        <f t="shared" si="34"/>
        <v>3255.0331750809605</v>
      </c>
      <c r="P207" s="167"/>
      <c r="Q207" s="169">
        <f t="shared" si="35"/>
        <v>6510.066350161921</v>
      </c>
    </row>
    <row r="208" spans="9:19" s="109" customFormat="1" ht="15" hidden="1" outlineLevel="1" x14ac:dyDescent="0.25">
      <c r="I208" s="166" t="s">
        <v>103</v>
      </c>
      <c r="J208" s="170"/>
      <c r="K208" s="169">
        <f t="shared" si="32"/>
        <v>1692.6172510420995</v>
      </c>
      <c r="L208" s="167"/>
      <c r="M208" s="169">
        <f t="shared" si="33"/>
        <v>3385.234502084199</v>
      </c>
      <c r="N208" s="167"/>
      <c r="O208" s="169">
        <f t="shared" si="34"/>
        <v>3385.234502084199</v>
      </c>
      <c r="P208" s="167"/>
      <c r="Q208" s="169">
        <f t="shared" si="35"/>
        <v>6770.469004168398</v>
      </c>
    </row>
    <row r="209" spans="9:17" s="109" customFormat="1" ht="15" hidden="1" outlineLevel="1" x14ac:dyDescent="0.25">
      <c r="I209" s="166"/>
      <c r="J209" s="170"/>
      <c r="K209" s="169">
        <v>0</v>
      </c>
      <c r="L209" s="170"/>
      <c r="M209" s="171"/>
      <c r="N209" s="167"/>
      <c r="O209" s="169">
        <v>0</v>
      </c>
      <c r="P209" s="167"/>
      <c r="Q209" s="171"/>
    </row>
    <row r="210" spans="9:17" s="109" customFormat="1" ht="15" hidden="1" outlineLevel="1" x14ac:dyDescent="0.25">
      <c r="I210" s="166" t="s">
        <v>71</v>
      </c>
      <c r="J210" s="170"/>
      <c r="K210" s="172">
        <f>Q210/4</f>
        <v>1286.25</v>
      </c>
      <c r="L210" s="173"/>
      <c r="M210" s="172">
        <f>Q210/2</f>
        <v>2572.5</v>
      </c>
      <c r="N210" s="173"/>
      <c r="O210" s="172">
        <f>Q210/2</f>
        <v>2572.5</v>
      </c>
      <c r="P210" s="173"/>
      <c r="Q210" s="172">
        <v>5145</v>
      </c>
    </row>
    <row r="211" spans="9:17" s="109" customFormat="1" ht="15" hidden="1" outlineLevel="1" x14ac:dyDescent="0.25">
      <c r="I211" s="166" t="s">
        <v>72</v>
      </c>
      <c r="J211" s="170"/>
      <c r="K211" s="169">
        <f>M211/2</f>
        <v>1337.7</v>
      </c>
      <c r="L211" s="173"/>
      <c r="M211" s="169">
        <f>O211</f>
        <v>2675.4</v>
      </c>
      <c r="N211" s="173"/>
      <c r="O211" s="169">
        <f>Q211/2</f>
        <v>2675.4</v>
      </c>
      <c r="P211" s="173"/>
      <c r="Q211" s="169">
        <f>Q210*$S$108</f>
        <v>5350.8</v>
      </c>
    </row>
    <row r="212" spans="9:17" s="109" customFormat="1" ht="15" hidden="1" outlineLevel="1" x14ac:dyDescent="0.25">
      <c r="I212" s="166" t="s">
        <v>73</v>
      </c>
      <c r="J212" s="170"/>
      <c r="K212" s="169">
        <f t="shared" ref="K212:K217" si="36">K211*$S$108</f>
        <v>1391.2080000000001</v>
      </c>
      <c r="L212" s="173"/>
      <c r="M212" s="169">
        <f t="shared" ref="M212:M217" si="37">M211*$S$108</f>
        <v>2782.4160000000002</v>
      </c>
      <c r="N212" s="173"/>
      <c r="O212" s="169">
        <f t="shared" ref="O212:O217" si="38">O211*$S$108</f>
        <v>2782.4160000000002</v>
      </c>
      <c r="P212" s="173"/>
      <c r="Q212" s="169">
        <f>Q211*$S$108</f>
        <v>5564.8320000000003</v>
      </c>
    </row>
    <row r="213" spans="9:17" s="109" customFormat="1" ht="15" hidden="1" outlineLevel="1" x14ac:dyDescent="0.25">
      <c r="I213" s="166" t="s">
        <v>91</v>
      </c>
      <c r="J213" s="170"/>
      <c r="K213" s="169">
        <f t="shared" si="36"/>
        <v>1446.8563200000001</v>
      </c>
      <c r="L213" s="173"/>
      <c r="M213" s="169">
        <f t="shared" si="37"/>
        <v>2893.7126400000002</v>
      </c>
      <c r="N213" s="173"/>
      <c r="O213" s="169">
        <f t="shared" si="38"/>
        <v>2893.7126400000002</v>
      </c>
      <c r="P213" s="173"/>
      <c r="Q213" s="169">
        <f t="shared" ref="Q213:Q217" si="39">Q212*$S$108</f>
        <v>5787.4252800000004</v>
      </c>
    </row>
    <row r="214" spans="9:17" s="109" customFormat="1" ht="15" hidden="1" outlineLevel="1" x14ac:dyDescent="0.25">
      <c r="I214" s="166" t="s">
        <v>92</v>
      </c>
      <c r="J214" s="170"/>
      <c r="K214" s="169">
        <f t="shared" si="36"/>
        <v>1504.7305728000001</v>
      </c>
      <c r="L214" s="173"/>
      <c r="M214" s="169">
        <f t="shared" si="37"/>
        <v>3009.4611456000002</v>
      </c>
      <c r="N214" s="173"/>
      <c r="O214" s="169">
        <f t="shared" si="38"/>
        <v>3009.4611456000002</v>
      </c>
      <c r="P214" s="173"/>
      <c r="Q214" s="169">
        <f t="shared" si="39"/>
        <v>6018.9222912000005</v>
      </c>
    </row>
    <row r="215" spans="9:17" s="109" customFormat="1" ht="15" hidden="1" outlineLevel="1" x14ac:dyDescent="0.25">
      <c r="I215" s="166" t="s">
        <v>93</v>
      </c>
      <c r="J215" s="170"/>
      <c r="K215" s="169">
        <f t="shared" si="36"/>
        <v>1564.9197957120002</v>
      </c>
      <c r="L215" s="173"/>
      <c r="M215" s="169">
        <f t="shared" si="37"/>
        <v>3129.8395914240004</v>
      </c>
      <c r="N215" s="173"/>
      <c r="O215" s="169">
        <f t="shared" si="38"/>
        <v>3129.8395914240004</v>
      </c>
      <c r="P215" s="173"/>
      <c r="Q215" s="169">
        <f t="shared" si="39"/>
        <v>6259.6791828480009</v>
      </c>
    </row>
    <row r="216" spans="9:17" s="109" customFormat="1" ht="15" hidden="1" outlineLevel="1" x14ac:dyDescent="0.25">
      <c r="I216" s="166" t="s">
        <v>104</v>
      </c>
      <c r="J216" s="170"/>
      <c r="K216" s="169">
        <f t="shared" si="36"/>
        <v>1627.5165875404803</v>
      </c>
      <c r="L216" s="173"/>
      <c r="M216" s="169">
        <f t="shared" si="37"/>
        <v>3255.0331750809605</v>
      </c>
      <c r="N216" s="173"/>
      <c r="O216" s="169">
        <f t="shared" si="38"/>
        <v>3255.0331750809605</v>
      </c>
      <c r="P216" s="173"/>
      <c r="Q216" s="169">
        <f t="shared" si="39"/>
        <v>6510.066350161921</v>
      </c>
    </row>
    <row r="217" spans="9:17" s="109" customFormat="1" ht="15" hidden="1" outlineLevel="1" x14ac:dyDescent="0.25">
      <c r="I217" s="166" t="s">
        <v>105</v>
      </c>
      <c r="J217" s="170"/>
      <c r="K217" s="169">
        <f t="shared" si="36"/>
        <v>1692.6172510420995</v>
      </c>
      <c r="L217" s="173"/>
      <c r="M217" s="169">
        <f t="shared" si="37"/>
        <v>3385.234502084199</v>
      </c>
      <c r="N217" s="173"/>
      <c r="O217" s="169">
        <f t="shared" si="38"/>
        <v>3385.234502084199</v>
      </c>
      <c r="P217" s="173"/>
      <c r="Q217" s="169">
        <f t="shared" si="39"/>
        <v>6770.469004168398</v>
      </c>
    </row>
    <row r="218" spans="9:17" s="109" customFormat="1" ht="15" hidden="1" outlineLevel="1" x14ac:dyDescent="0.25">
      <c r="I218" s="166"/>
      <c r="J218" s="170"/>
      <c r="K218" s="169">
        <v>0</v>
      </c>
      <c r="L218" s="170"/>
      <c r="M218" s="171"/>
      <c r="N218" s="167"/>
      <c r="O218" s="169">
        <v>0</v>
      </c>
      <c r="P218" s="167"/>
      <c r="Q218" s="171"/>
    </row>
    <row r="219" spans="9:17" s="109" customFormat="1" ht="15" hidden="1" outlineLevel="1" x14ac:dyDescent="0.25">
      <c r="I219" s="166" t="s">
        <v>62</v>
      </c>
      <c r="J219" s="170"/>
      <c r="K219" s="174">
        <f>Q219/4</f>
        <v>647.5</v>
      </c>
      <c r="L219" s="167"/>
      <c r="M219" s="174">
        <f>Q219/2</f>
        <v>1295</v>
      </c>
      <c r="N219" s="167"/>
      <c r="O219" s="174">
        <f>Q219/2</f>
        <v>1295</v>
      </c>
      <c r="P219" s="175"/>
      <c r="Q219" s="174">
        <v>2590</v>
      </c>
    </row>
    <row r="220" spans="9:17" s="109" customFormat="1" ht="15" hidden="1" outlineLevel="1" x14ac:dyDescent="0.25">
      <c r="I220" s="166" t="s">
        <v>62</v>
      </c>
      <c r="J220" s="170"/>
      <c r="K220" s="169">
        <f>K219*$S$108</f>
        <v>673.4</v>
      </c>
      <c r="L220" s="167"/>
      <c r="M220" s="169">
        <f>M219*$S$108</f>
        <v>1346.8</v>
      </c>
      <c r="N220" s="167"/>
      <c r="O220" s="169">
        <f>O219*$S$108</f>
        <v>1346.8</v>
      </c>
      <c r="P220" s="175"/>
      <c r="Q220" s="169">
        <f>Q219*$S$108</f>
        <v>2693.6</v>
      </c>
    </row>
    <row r="221" spans="9:17" s="109" customFormat="1" ht="15" hidden="1" outlineLevel="1" x14ac:dyDescent="0.25">
      <c r="I221" s="166" t="s">
        <v>63</v>
      </c>
      <c r="J221" s="170"/>
      <c r="K221" s="169">
        <f t="shared" ref="K221:K226" si="40">K220*$S$108</f>
        <v>700.33600000000001</v>
      </c>
      <c r="L221" s="167"/>
      <c r="M221" s="169">
        <f t="shared" ref="M221:M226" si="41">M220*$S$108</f>
        <v>1400.672</v>
      </c>
      <c r="N221" s="167"/>
      <c r="O221" s="169">
        <f t="shared" ref="O221:O226" si="42">O220*$S$108</f>
        <v>1400.672</v>
      </c>
      <c r="P221" s="175"/>
      <c r="Q221" s="169">
        <f t="shared" ref="Q221:Q226" si="43">Q220*$S$108</f>
        <v>2801.3440000000001</v>
      </c>
    </row>
    <row r="222" spans="9:17" s="109" customFormat="1" ht="15" hidden="1" outlineLevel="1" x14ac:dyDescent="0.25">
      <c r="I222" s="166" t="s">
        <v>64</v>
      </c>
      <c r="J222" s="170"/>
      <c r="K222" s="169">
        <f t="shared" si="40"/>
        <v>728.34944000000007</v>
      </c>
      <c r="L222" s="167"/>
      <c r="M222" s="169">
        <f t="shared" si="41"/>
        <v>1456.6988800000001</v>
      </c>
      <c r="N222" s="167"/>
      <c r="O222" s="169">
        <f t="shared" si="42"/>
        <v>1456.6988800000001</v>
      </c>
      <c r="P222" s="175"/>
      <c r="Q222" s="169">
        <f t="shared" si="43"/>
        <v>2913.3977600000003</v>
      </c>
    </row>
    <row r="223" spans="9:17" s="109" customFormat="1" ht="15" hidden="1" outlineLevel="1" x14ac:dyDescent="0.25">
      <c r="I223" s="166" t="s">
        <v>94</v>
      </c>
      <c r="J223" s="170"/>
      <c r="K223" s="169">
        <f t="shared" si="40"/>
        <v>757.48341760000005</v>
      </c>
      <c r="L223" s="167"/>
      <c r="M223" s="169">
        <f t="shared" si="41"/>
        <v>1514.9668352000001</v>
      </c>
      <c r="N223" s="167"/>
      <c r="O223" s="169">
        <f t="shared" si="42"/>
        <v>1514.9668352000001</v>
      </c>
      <c r="P223" s="175"/>
      <c r="Q223" s="169">
        <f t="shared" si="43"/>
        <v>3029.9336704000002</v>
      </c>
    </row>
    <row r="224" spans="9:17" s="109" customFormat="1" ht="15" hidden="1" outlineLevel="1" x14ac:dyDescent="0.25">
      <c r="I224" s="166" t="s">
        <v>95</v>
      </c>
      <c r="J224" s="170"/>
      <c r="K224" s="169">
        <f t="shared" si="40"/>
        <v>787.78275430400004</v>
      </c>
      <c r="L224" s="167"/>
      <c r="M224" s="169">
        <f t="shared" si="41"/>
        <v>1575.5655086080001</v>
      </c>
      <c r="N224" s="167"/>
      <c r="O224" s="169">
        <f t="shared" si="42"/>
        <v>1575.5655086080001</v>
      </c>
      <c r="P224" s="175"/>
      <c r="Q224" s="169">
        <f t="shared" si="43"/>
        <v>3151.1310172160001</v>
      </c>
    </row>
    <row r="225" spans="9:20" s="109" customFormat="1" ht="15" hidden="1" outlineLevel="1" x14ac:dyDescent="0.25">
      <c r="I225" s="166" t="s">
        <v>96</v>
      </c>
      <c r="J225" s="170"/>
      <c r="K225" s="169">
        <f t="shared" si="40"/>
        <v>819.29406447616009</v>
      </c>
      <c r="L225" s="167"/>
      <c r="M225" s="169">
        <f t="shared" si="41"/>
        <v>1638.5881289523202</v>
      </c>
      <c r="N225" s="167"/>
      <c r="O225" s="169">
        <f t="shared" si="42"/>
        <v>1638.5881289523202</v>
      </c>
      <c r="P225" s="175"/>
      <c r="Q225" s="169">
        <f t="shared" si="43"/>
        <v>3277.1762579046404</v>
      </c>
    </row>
    <row r="226" spans="9:20" s="109" customFormat="1" ht="15" hidden="1" outlineLevel="1" x14ac:dyDescent="0.25">
      <c r="I226" s="166" t="s">
        <v>106</v>
      </c>
      <c r="J226" s="177"/>
      <c r="K226" s="169">
        <f t="shared" si="40"/>
        <v>852.06582705520657</v>
      </c>
      <c r="L226" s="178"/>
      <c r="M226" s="169">
        <f t="shared" si="41"/>
        <v>1704.1316541104131</v>
      </c>
      <c r="N226" s="178"/>
      <c r="O226" s="169">
        <f t="shared" si="42"/>
        <v>1704.1316541104131</v>
      </c>
      <c r="P226" s="179"/>
      <c r="Q226" s="169">
        <f t="shared" si="43"/>
        <v>3408.2633082208263</v>
      </c>
    </row>
    <row r="227" spans="9:20" s="109" customFormat="1" ht="15" hidden="1" outlineLevel="1" x14ac:dyDescent="0.25"/>
    <row r="228" spans="9:20" ht="15" hidden="1" outlineLevel="1" x14ac:dyDescent="0.25">
      <c r="I228" s="176" t="s">
        <v>100</v>
      </c>
      <c r="J228" s="176"/>
      <c r="K228" s="176"/>
      <c r="L228" s="176"/>
      <c r="M228" s="176"/>
      <c r="N228" s="176"/>
      <c r="O228" s="176"/>
      <c r="P228" s="176"/>
      <c r="Q228" s="176"/>
      <c r="R228" s="109"/>
      <c r="S228" s="109"/>
      <c r="T228" s="109"/>
    </row>
    <row r="229" spans="9:20" ht="15" hidden="1" outlineLevel="1" x14ac:dyDescent="0.25">
      <c r="I229" s="170"/>
      <c r="J229" s="167"/>
      <c r="K229" s="171" t="s">
        <v>82</v>
      </c>
      <c r="L229" s="167"/>
      <c r="M229" s="171" t="s">
        <v>83</v>
      </c>
      <c r="N229" s="167"/>
      <c r="O229" s="171" t="s">
        <v>84</v>
      </c>
      <c r="P229" s="167"/>
      <c r="Q229" s="171" t="s">
        <v>85</v>
      </c>
      <c r="R229" s="109"/>
      <c r="S229" s="109"/>
      <c r="T229" s="109"/>
    </row>
    <row r="230" spans="9:20" ht="15" hidden="1" outlineLevel="1" x14ac:dyDescent="0.25">
      <c r="I230" s="166"/>
      <c r="J230" s="167"/>
      <c r="K230" s="170"/>
      <c r="L230" s="170"/>
      <c r="M230" s="171"/>
      <c r="N230" s="167"/>
      <c r="O230" s="171"/>
      <c r="P230" s="167"/>
      <c r="Q230" s="171"/>
      <c r="R230" s="109"/>
      <c r="S230" s="109"/>
      <c r="T230" s="109"/>
    </row>
    <row r="231" spans="9:20" ht="15" hidden="1" outlineLevel="1" x14ac:dyDescent="0.25">
      <c r="I231" s="166" t="s">
        <v>66</v>
      </c>
      <c r="J231" s="170"/>
      <c r="K231" s="168">
        <f>Q231/4</f>
        <v>1229.5</v>
      </c>
      <c r="L231" s="167"/>
      <c r="M231" s="168">
        <f>Q231/2</f>
        <v>2459</v>
      </c>
      <c r="N231" s="167"/>
      <c r="O231" s="168">
        <f>Q231/2</f>
        <v>2459</v>
      </c>
      <c r="P231" s="167"/>
      <c r="Q231" s="168">
        <v>4918</v>
      </c>
      <c r="R231" s="109"/>
      <c r="S231" s="109"/>
      <c r="T231" s="109"/>
    </row>
    <row r="232" spans="9:20" ht="15" hidden="1" outlineLevel="1" x14ac:dyDescent="0.25">
      <c r="I232" s="166" t="s">
        <v>67</v>
      </c>
      <c r="J232" s="170"/>
      <c r="K232" s="169">
        <f>K231*$S$108</f>
        <v>1278.68</v>
      </c>
      <c r="L232" s="167"/>
      <c r="M232" s="169">
        <f>M231*$S$108</f>
        <v>2557.36</v>
      </c>
      <c r="N232" s="167"/>
      <c r="O232" s="169">
        <f>O231*$S$108</f>
        <v>2557.36</v>
      </c>
      <c r="P232" s="167"/>
      <c r="Q232" s="169">
        <f>Q231*$S$108</f>
        <v>5114.72</v>
      </c>
      <c r="R232" s="109"/>
      <c r="S232" s="109"/>
      <c r="T232" s="109"/>
    </row>
    <row r="233" spans="9:20" ht="15" hidden="1" outlineLevel="1" x14ac:dyDescent="0.25">
      <c r="I233" s="166" t="s">
        <v>68</v>
      </c>
      <c r="J233" s="170"/>
      <c r="K233" s="169">
        <f t="shared" ref="K233:K238" si="44">K232*$S$108</f>
        <v>1329.8272000000002</v>
      </c>
      <c r="L233" s="167"/>
      <c r="M233" s="169">
        <f t="shared" ref="M233:M238" si="45">M232*$S$108</f>
        <v>2659.6544000000004</v>
      </c>
      <c r="N233" s="167"/>
      <c r="O233" s="169">
        <f t="shared" ref="O233:O238" si="46">O232*$S$108</f>
        <v>2659.6544000000004</v>
      </c>
      <c r="P233" s="167"/>
      <c r="Q233" s="169">
        <f t="shared" ref="Q233:Q238" si="47">Q232*$S$108</f>
        <v>5319.3088000000007</v>
      </c>
      <c r="R233" s="109"/>
      <c r="S233" s="109"/>
      <c r="T233" s="109"/>
    </row>
    <row r="234" spans="9:20" ht="15" hidden="1" outlineLevel="1" x14ac:dyDescent="0.25">
      <c r="I234" s="166" t="s">
        <v>69</v>
      </c>
      <c r="J234" s="170"/>
      <c r="K234" s="169">
        <f t="shared" si="44"/>
        <v>1383.0202880000002</v>
      </c>
      <c r="L234" s="167"/>
      <c r="M234" s="169">
        <f t="shared" si="45"/>
        <v>2766.0405760000003</v>
      </c>
      <c r="N234" s="167"/>
      <c r="O234" s="169">
        <f t="shared" si="46"/>
        <v>2766.0405760000003</v>
      </c>
      <c r="P234" s="167"/>
      <c r="Q234" s="169">
        <f t="shared" si="47"/>
        <v>5532.0811520000007</v>
      </c>
      <c r="R234" s="109"/>
      <c r="S234" s="109"/>
      <c r="T234" s="109"/>
    </row>
    <row r="235" spans="9:20" ht="15" hidden="1" outlineLevel="1" x14ac:dyDescent="0.25">
      <c r="I235" s="166" t="s">
        <v>88</v>
      </c>
      <c r="J235" s="170"/>
      <c r="K235" s="169">
        <f t="shared" si="44"/>
        <v>1438.3410995200002</v>
      </c>
      <c r="L235" s="167"/>
      <c r="M235" s="169">
        <f t="shared" si="45"/>
        <v>2876.6821990400003</v>
      </c>
      <c r="N235" s="167"/>
      <c r="O235" s="169">
        <f t="shared" si="46"/>
        <v>2876.6821990400003</v>
      </c>
      <c r="P235" s="167"/>
      <c r="Q235" s="169">
        <f t="shared" si="47"/>
        <v>5753.3643980800007</v>
      </c>
      <c r="R235" s="109"/>
      <c r="S235" s="109"/>
      <c r="T235" s="109"/>
    </row>
    <row r="236" spans="9:20" ht="15" hidden="1" outlineLevel="1" x14ac:dyDescent="0.25">
      <c r="I236" s="166" t="s">
        <v>89</v>
      </c>
      <c r="J236" s="170"/>
      <c r="K236" s="169">
        <f t="shared" si="44"/>
        <v>1495.8747435008002</v>
      </c>
      <c r="L236" s="167"/>
      <c r="M236" s="169">
        <f t="shared" si="45"/>
        <v>2991.7494870016003</v>
      </c>
      <c r="N236" s="167"/>
      <c r="O236" s="169">
        <f t="shared" si="46"/>
        <v>2991.7494870016003</v>
      </c>
      <c r="P236" s="167"/>
      <c r="Q236" s="169">
        <f t="shared" si="47"/>
        <v>5983.4989740032006</v>
      </c>
      <c r="R236" s="109"/>
      <c r="S236" s="109"/>
      <c r="T236" s="109"/>
    </row>
    <row r="237" spans="9:20" ht="15" hidden="1" outlineLevel="1" x14ac:dyDescent="0.25">
      <c r="I237" s="166" t="s">
        <v>90</v>
      </c>
      <c r="J237" s="170"/>
      <c r="K237" s="169">
        <f t="shared" si="44"/>
        <v>1555.7097332408323</v>
      </c>
      <c r="L237" s="167"/>
      <c r="M237" s="169">
        <f t="shared" si="45"/>
        <v>3111.4194664816646</v>
      </c>
      <c r="N237" s="167"/>
      <c r="O237" s="169">
        <f t="shared" si="46"/>
        <v>3111.4194664816646</v>
      </c>
      <c r="P237" s="167"/>
      <c r="Q237" s="169">
        <f t="shared" si="47"/>
        <v>6222.8389329633292</v>
      </c>
      <c r="R237" s="109"/>
      <c r="S237" s="109"/>
      <c r="T237" s="109"/>
    </row>
    <row r="238" spans="9:20" ht="15" hidden="1" outlineLevel="1" x14ac:dyDescent="0.25">
      <c r="I238" s="166" t="s">
        <v>103</v>
      </c>
      <c r="J238" s="170"/>
      <c r="K238" s="169">
        <f t="shared" si="44"/>
        <v>1617.9381225704656</v>
      </c>
      <c r="L238" s="167"/>
      <c r="M238" s="169">
        <f t="shared" si="45"/>
        <v>3235.8762451409311</v>
      </c>
      <c r="N238" s="167"/>
      <c r="O238" s="169">
        <f t="shared" si="46"/>
        <v>3235.8762451409311</v>
      </c>
      <c r="P238" s="167"/>
      <c r="Q238" s="169">
        <f t="shared" si="47"/>
        <v>6471.7524902818623</v>
      </c>
      <c r="R238" s="109"/>
      <c r="S238" s="109"/>
      <c r="T238" s="109"/>
    </row>
    <row r="239" spans="9:20" ht="15" hidden="1" outlineLevel="1" x14ac:dyDescent="0.25">
      <c r="I239" s="166"/>
      <c r="J239" s="170"/>
      <c r="K239" s="169">
        <v>0</v>
      </c>
      <c r="L239" s="170"/>
      <c r="M239" s="171"/>
      <c r="N239" s="167"/>
      <c r="O239" s="169">
        <v>0</v>
      </c>
      <c r="P239" s="167"/>
      <c r="Q239" s="171"/>
      <c r="R239" s="109"/>
      <c r="S239" s="109"/>
      <c r="T239" s="109"/>
    </row>
    <row r="240" spans="9:20" ht="15" hidden="1" outlineLevel="1" x14ac:dyDescent="0.25">
      <c r="I240" s="166" t="s">
        <v>71</v>
      </c>
      <c r="J240" s="170"/>
      <c r="K240" s="172">
        <f>Q240/4</f>
        <v>1229.5</v>
      </c>
      <c r="L240" s="173"/>
      <c r="M240" s="172">
        <f>Q240/2</f>
        <v>2459</v>
      </c>
      <c r="N240" s="173"/>
      <c r="O240" s="172">
        <f>Q240/2</f>
        <v>2459</v>
      </c>
      <c r="P240" s="173"/>
      <c r="Q240" s="172">
        <v>4918</v>
      </c>
      <c r="R240" s="109"/>
      <c r="S240" s="109"/>
      <c r="T240" s="109"/>
    </row>
    <row r="241" spans="9:20" ht="15" hidden="1" outlineLevel="1" x14ac:dyDescent="0.25">
      <c r="I241" s="166" t="s">
        <v>72</v>
      </c>
      <c r="J241" s="170"/>
      <c r="K241" s="169">
        <f>M241/2</f>
        <v>1278.68</v>
      </c>
      <c r="L241" s="173"/>
      <c r="M241" s="169">
        <f>O241</f>
        <v>2557.36</v>
      </c>
      <c r="N241" s="173"/>
      <c r="O241" s="169">
        <f>Q241/2</f>
        <v>2557.36</v>
      </c>
      <c r="P241" s="173"/>
      <c r="Q241" s="169">
        <f>Q240*$S$108</f>
        <v>5114.72</v>
      </c>
      <c r="R241" s="109"/>
      <c r="S241" s="109"/>
      <c r="T241" s="109"/>
    </row>
    <row r="242" spans="9:20" ht="15" hidden="1" outlineLevel="1" x14ac:dyDescent="0.25">
      <c r="I242" s="166" t="s">
        <v>73</v>
      </c>
      <c r="J242" s="170"/>
      <c r="K242" s="169">
        <f t="shared" ref="K242:K247" si="48">K241*$S$108</f>
        <v>1329.8272000000002</v>
      </c>
      <c r="L242" s="173"/>
      <c r="M242" s="169">
        <f t="shared" ref="M242:M247" si="49">M241*$S$108</f>
        <v>2659.6544000000004</v>
      </c>
      <c r="N242" s="173"/>
      <c r="O242" s="169">
        <f t="shared" ref="O242:O247" si="50">O241*$S$108</f>
        <v>2659.6544000000004</v>
      </c>
      <c r="P242" s="173"/>
      <c r="Q242" s="169">
        <f>Q241*$S$108</f>
        <v>5319.3088000000007</v>
      </c>
      <c r="R242" s="109"/>
      <c r="S242" s="109"/>
      <c r="T242" s="109"/>
    </row>
    <row r="243" spans="9:20" ht="15" hidden="1" outlineLevel="1" x14ac:dyDescent="0.25">
      <c r="I243" s="166" t="s">
        <v>91</v>
      </c>
      <c r="J243" s="170"/>
      <c r="K243" s="169">
        <f t="shared" si="48"/>
        <v>1383.0202880000002</v>
      </c>
      <c r="L243" s="173"/>
      <c r="M243" s="169">
        <f t="shared" si="49"/>
        <v>2766.0405760000003</v>
      </c>
      <c r="N243" s="173"/>
      <c r="O243" s="169">
        <f t="shared" si="50"/>
        <v>2766.0405760000003</v>
      </c>
      <c r="P243" s="173"/>
      <c r="Q243" s="169">
        <f t="shared" ref="Q243:Q247" si="51">Q242*$S$108</f>
        <v>5532.0811520000007</v>
      </c>
      <c r="R243" s="109"/>
      <c r="S243" s="109"/>
      <c r="T243" s="109"/>
    </row>
    <row r="244" spans="9:20" ht="15" hidden="1" outlineLevel="1" x14ac:dyDescent="0.25">
      <c r="I244" s="166" t="s">
        <v>92</v>
      </c>
      <c r="J244" s="170"/>
      <c r="K244" s="169">
        <f t="shared" si="48"/>
        <v>1438.3410995200002</v>
      </c>
      <c r="L244" s="173"/>
      <c r="M244" s="169">
        <f t="shared" si="49"/>
        <v>2876.6821990400003</v>
      </c>
      <c r="N244" s="173"/>
      <c r="O244" s="169">
        <f t="shared" si="50"/>
        <v>2876.6821990400003</v>
      </c>
      <c r="P244" s="173"/>
      <c r="Q244" s="169">
        <f t="shared" si="51"/>
        <v>5753.3643980800007</v>
      </c>
      <c r="R244" s="109"/>
      <c r="S244" s="109"/>
      <c r="T244" s="109"/>
    </row>
    <row r="245" spans="9:20" ht="15" hidden="1" outlineLevel="1" x14ac:dyDescent="0.25">
      <c r="I245" s="166" t="s">
        <v>93</v>
      </c>
      <c r="J245" s="170"/>
      <c r="K245" s="169">
        <f t="shared" si="48"/>
        <v>1495.8747435008002</v>
      </c>
      <c r="L245" s="173"/>
      <c r="M245" s="169">
        <f t="shared" si="49"/>
        <v>2991.7494870016003</v>
      </c>
      <c r="N245" s="173"/>
      <c r="O245" s="169">
        <f t="shared" si="50"/>
        <v>2991.7494870016003</v>
      </c>
      <c r="P245" s="173"/>
      <c r="Q245" s="169">
        <f t="shared" si="51"/>
        <v>5983.4989740032006</v>
      </c>
      <c r="R245" s="109"/>
      <c r="S245" s="109"/>
      <c r="T245" s="109"/>
    </row>
    <row r="246" spans="9:20" ht="15" hidden="1" outlineLevel="1" x14ac:dyDescent="0.25">
      <c r="I246" s="166" t="s">
        <v>104</v>
      </c>
      <c r="J246" s="170"/>
      <c r="K246" s="169">
        <f t="shared" si="48"/>
        <v>1555.7097332408323</v>
      </c>
      <c r="L246" s="173"/>
      <c r="M246" s="169">
        <f t="shared" si="49"/>
        <v>3111.4194664816646</v>
      </c>
      <c r="N246" s="173"/>
      <c r="O246" s="169">
        <f t="shared" si="50"/>
        <v>3111.4194664816646</v>
      </c>
      <c r="P246" s="173"/>
      <c r="Q246" s="169">
        <f t="shared" si="51"/>
        <v>6222.8389329633292</v>
      </c>
      <c r="R246" s="109"/>
      <c r="S246" s="109"/>
      <c r="T246" s="109"/>
    </row>
    <row r="247" spans="9:20" ht="15" hidden="1" outlineLevel="1" x14ac:dyDescent="0.25">
      <c r="I247" s="166" t="s">
        <v>105</v>
      </c>
      <c r="J247" s="170"/>
      <c r="K247" s="169">
        <f t="shared" si="48"/>
        <v>1617.9381225704656</v>
      </c>
      <c r="L247" s="173"/>
      <c r="M247" s="169">
        <f t="shared" si="49"/>
        <v>3235.8762451409311</v>
      </c>
      <c r="N247" s="173"/>
      <c r="O247" s="169">
        <f t="shared" si="50"/>
        <v>3235.8762451409311</v>
      </c>
      <c r="P247" s="173"/>
      <c r="Q247" s="169">
        <f t="shared" si="51"/>
        <v>6471.7524902818623</v>
      </c>
      <c r="R247" s="109"/>
      <c r="S247" s="109"/>
      <c r="T247" s="109"/>
    </row>
    <row r="248" spans="9:20" ht="15" hidden="1" outlineLevel="1" x14ac:dyDescent="0.25">
      <c r="I248" s="166"/>
      <c r="J248" s="170"/>
      <c r="K248" s="169">
        <v>0</v>
      </c>
      <c r="L248" s="170"/>
      <c r="M248" s="171"/>
      <c r="N248" s="167"/>
      <c r="O248" s="169">
        <v>0</v>
      </c>
      <c r="P248" s="167"/>
      <c r="Q248" s="171"/>
      <c r="R248" s="109"/>
      <c r="S248" s="109"/>
      <c r="T248" s="109"/>
    </row>
    <row r="249" spans="9:20" ht="15" hidden="1" outlineLevel="1" x14ac:dyDescent="0.25">
      <c r="I249" s="166" t="s">
        <v>62</v>
      </c>
      <c r="J249" s="170"/>
      <c r="K249" s="174">
        <f>Q249/4</f>
        <v>683.75</v>
      </c>
      <c r="L249" s="167"/>
      <c r="M249" s="174">
        <f>Q249/2</f>
        <v>1367.5</v>
      </c>
      <c r="N249" s="167"/>
      <c r="O249" s="174">
        <f>Q249/2</f>
        <v>1367.5</v>
      </c>
      <c r="P249" s="175"/>
      <c r="Q249" s="174">
        <v>2735</v>
      </c>
      <c r="R249" s="109"/>
      <c r="S249" s="109"/>
      <c r="T249" s="109"/>
    </row>
    <row r="250" spans="9:20" ht="15" hidden="1" outlineLevel="1" x14ac:dyDescent="0.25">
      <c r="I250" s="166" t="s">
        <v>62</v>
      </c>
      <c r="J250" s="170"/>
      <c r="K250" s="169">
        <f>K249*$S$108</f>
        <v>711.1</v>
      </c>
      <c r="L250" s="167"/>
      <c r="M250" s="169">
        <f>M249*$S$108</f>
        <v>1422.2</v>
      </c>
      <c r="N250" s="167"/>
      <c r="O250" s="169">
        <f>O249*$S$108</f>
        <v>1422.2</v>
      </c>
      <c r="P250" s="175"/>
      <c r="Q250" s="169">
        <f>Q249*$S$108</f>
        <v>2844.4</v>
      </c>
      <c r="R250" s="109"/>
      <c r="S250" s="109"/>
      <c r="T250" s="109"/>
    </row>
    <row r="251" spans="9:20" ht="15" hidden="1" outlineLevel="1" x14ac:dyDescent="0.25">
      <c r="I251" s="166" t="s">
        <v>63</v>
      </c>
      <c r="J251" s="170"/>
      <c r="K251" s="169">
        <f t="shared" ref="K251:K256" si="52">K250*$S$108</f>
        <v>739.5440000000001</v>
      </c>
      <c r="L251" s="167"/>
      <c r="M251" s="169">
        <f t="shared" ref="M251:M256" si="53">M250*$S$108</f>
        <v>1479.0880000000002</v>
      </c>
      <c r="N251" s="167"/>
      <c r="O251" s="169">
        <f t="shared" ref="O251:O256" si="54">O250*$S$108</f>
        <v>1479.0880000000002</v>
      </c>
      <c r="P251" s="175"/>
      <c r="Q251" s="169">
        <f t="shared" ref="Q251:Q256" si="55">Q250*$S$108</f>
        <v>2958.1760000000004</v>
      </c>
      <c r="R251" s="109"/>
      <c r="S251" s="109"/>
      <c r="T251" s="109"/>
    </row>
    <row r="252" spans="9:20" ht="15" hidden="1" outlineLevel="1" x14ac:dyDescent="0.25">
      <c r="I252" s="166" t="s">
        <v>64</v>
      </c>
      <c r="J252" s="170"/>
      <c r="K252" s="169">
        <f t="shared" si="52"/>
        <v>769.12576000000013</v>
      </c>
      <c r="L252" s="167"/>
      <c r="M252" s="169">
        <f t="shared" si="53"/>
        <v>1538.2515200000003</v>
      </c>
      <c r="N252" s="167"/>
      <c r="O252" s="169">
        <f t="shared" si="54"/>
        <v>1538.2515200000003</v>
      </c>
      <c r="P252" s="175"/>
      <c r="Q252" s="169">
        <f t="shared" si="55"/>
        <v>3076.5030400000005</v>
      </c>
      <c r="R252" s="109"/>
      <c r="S252" s="109"/>
      <c r="T252" s="109"/>
    </row>
    <row r="253" spans="9:20" ht="15" hidden="1" outlineLevel="1" x14ac:dyDescent="0.25">
      <c r="I253" s="166" t="s">
        <v>94</v>
      </c>
      <c r="J253" s="170"/>
      <c r="K253" s="169">
        <f t="shared" si="52"/>
        <v>799.89079040000013</v>
      </c>
      <c r="L253" s="167"/>
      <c r="M253" s="169">
        <f t="shared" si="53"/>
        <v>1599.7815808000003</v>
      </c>
      <c r="N253" s="167"/>
      <c r="O253" s="169">
        <f t="shared" si="54"/>
        <v>1599.7815808000003</v>
      </c>
      <c r="P253" s="175"/>
      <c r="Q253" s="169">
        <f t="shared" si="55"/>
        <v>3199.5631616000005</v>
      </c>
      <c r="R253" s="109"/>
      <c r="S253" s="109"/>
      <c r="T253" s="109"/>
    </row>
    <row r="254" spans="9:20" ht="15" hidden="1" outlineLevel="1" x14ac:dyDescent="0.25">
      <c r="I254" s="166" t="s">
        <v>95</v>
      </c>
      <c r="J254" s="170"/>
      <c r="K254" s="169">
        <f t="shared" si="52"/>
        <v>831.88642201600021</v>
      </c>
      <c r="L254" s="167"/>
      <c r="M254" s="169">
        <f t="shared" si="53"/>
        <v>1663.7728440320004</v>
      </c>
      <c r="N254" s="167"/>
      <c r="O254" s="169">
        <f t="shared" si="54"/>
        <v>1663.7728440320004</v>
      </c>
      <c r="P254" s="175"/>
      <c r="Q254" s="169">
        <f t="shared" si="55"/>
        <v>3327.5456880640008</v>
      </c>
      <c r="R254" s="109"/>
      <c r="S254" s="109"/>
      <c r="T254" s="109"/>
    </row>
    <row r="255" spans="9:20" ht="15" hidden="1" outlineLevel="1" x14ac:dyDescent="0.25">
      <c r="I255" s="166" t="s">
        <v>96</v>
      </c>
      <c r="J255" s="170"/>
      <c r="K255" s="169">
        <f t="shared" si="52"/>
        <v>865.16187889664025</v>
      </c>
      <c r="L255" s="167"/>
      <c r="M255" s="169">
        <f t="shared" si="53"/>
        <v>1730.3237577932805</v>
      </c>
      <c r="N255" s="167"/>
      <c r="O255" s="169">
        <f t="shared" si="54"/>
        <v>1730.3237577932805</v>
      </c>
      <c r="P255" s="175"/>
      <c r="Q255" s="169">
        <f t="shared" si="55"/>
        <v>3460.647515586561</v>
      </c>
      <c r="R255" s="109"/>
      <c r="S255" s="109"/>
      <c r="T255" s="109"/>
    </row>
    <row r="256" spans="9:20" ht="15" hidden="1" outlineLevel="1" x14ac:dyDescent="0.25">
      <c r="I256" s="166" t="s">
        <v>106</v>
      </c>
      <c r="J256" s="177"/>
      <c r="K256" s="169">
        <f t="shared" si="52"/>
        <v>899.76835405250586</v>
      </c>
      <c r="L256" s="178"/>
      <c r="M256" s="169">
        <f t="shared" si="53"/>
        <v>1799.5367081050117</v>
      </c>
      <c r="N256" s="178"/>
      <c r="O256" s="169">
        <f t="shared" si="54"/>
        <v>1799.5367081050117</v>
      </c>
      <c r="P256" s="179"/>
      <c r="Q256" s="169">
        <f t="shared" si="55"/>
        <v>3599.0734162100234</v>
      </c>
      <c r="R256" s="109"/>
      <c r="S256" s="109"/>
      <c r="T256" s="109"/>
    </row>
    <row r="257" spans="9:20" ht="15" hidden="1" outlineLevel="1" x14ac:dyDescent="0.25">
      <c r="I257" s="166"/>
      <c r="J257" s="177"/>
      <c r="K257" s="169"/>
      <c r="L257" s="178"/>
      <c r="M257" s="169"/>
      <c r="N257" s="178"/>
      <c r="O257" s="169"/>
      <c r="P257" s="179"/>
      <c r="Q257" s="169"/>
      <c r="R257" s="109"/>
      <c r="S257" s="109"/>
      <c r="T257" s="109"/>
    </row>
    <row r="258" spans="9:20" ht="15" hidden="1" outlineLevel="1" x14ac:dyDescent="0.25">
      <c r="I258" s="176" t="s">
        <v>109</v>
      </c>
      <c r="J258" s="176"/>
      <c r="K258" s="176"/>
      <c r="L258" s="176"/>
      <c r="M258" s="176"/>
      <c r="N258" s="176"/>
      <c r="O258" s="176"/>
      <c r="P258" s="176"/>
      <c r="Q258" s="176"/>
      <c r="R258" s="152"/>
      <c r="S258" s="152"/>
      <c r="T258" s="152"/>
    </row>
    <row r="259" spans="9:20" ht="15" hidden="1" outlineLevel="1" x14ac:dyDescent="0.25">
      <c r="I259" s="170"/>
      <c r="J259" s="167"/>
      <c r="K259" s="171" t="s">
        <v>82</v>
      </c>
      <c r="L259" s="167"/>
      <c r="M259" s="171" t="s">
        <v>83</v>
      </c>
      <c r="N259" s="167"/>
      <c r="O259" s="171" t="s">
        <v>84</v>
      </c>
      <c r="P259" s="167"/>
      <c r="Q259" s="171" t="s">
        <v>85</v>
      </c>
      <c r="R259" s="152"/>
      <c r="S259" s="152"/>
      <c r="T259" s="152"/>
    </row>
    <row r="260" spans="9:20" ht="15" hidden="1" outlineLevel="1" x14ac:dyDescent="0.25">
      <c r="I260" s="166"/>
      <c r="J260" s="167"/>
      <c r="K260" s="170"/>
      <c r="L260" s="170"/>
      <c r="M260" s="171"/>
      <c r="N260" s="167"/>
      <c r="O260" s="171"/>
      <c r="P260" s="167"/>
      <c r="Q260" s="171"/>
      <c r="R260" s="152"/>
      <c r="S260" s="152"/>
      <c r="T260" s="152"/>
    </row>
    <row r="261" spans="9:20" ht="15" hidden="1" outlineLevel="1" x14ac:dyDescent="0.25">
      <c r="I261" s="166" t="s">
        <v>66</v>
      </c>
      <c r="J261" s="170"/>
      <c r="K261" s="168">
        <f>Q261/4</f>
        <v>1362.75</v>
      </c>
      <c r="L261" s="167"/>
      <c r="M261" s="168">
        <f>Q261/2</f>
        <v>2725.5</v>
      </c>
      <c r="N261" s="167"/>
      <c r="O261" s="168">
        <f>Q261/2</f>
        <v>2725.5</v>
      </c>
      <c r="P261" s="167"/>
      <c r="Q261" s="168">
        <v>5451</v>
      </c>
      <c r="R261" s="152"/>
      <c r="S261" s="152"/>
      <c r="T261" s="152"/>
    </row>
    <row r="262" spans="9:20" ht="15" hidden="1" outlineLevel="1" x14ac:dyDescent="0.25">
      <c r="I262" s="166" t="s">
        <v>67</v>
      </c>
      <c r="J262" s="170"/>
      <c r="K262" s="169">
        <f>K261*$S$108</f>
        <v>1417.26</v>
      </c>
      <c r="L262" s="167"/>
      <c r="M262" s="169">
        <f>M261*$S$108</f>
        <v>2834.52</v>
      </c>
      <c r="N262" s="167"/>
      <c r="O262" s="169">
        <f>O261*$S$108</f>
        <v>2834.52</v>
      </c>
      <c r="P262" s="167"/>
      <c r="Q262" s="169">
        <f>Q261*$S$108</f>
        <v>5669.04</v>
      </c>
      <c r="R262" s="152"/>
      <c r="S262" s="152"/>
      <c r="T262" s="152"/>
    </row>
    <row r="263" spans="9:20" ht="15" hidden="1" outlineLevel="1" x14ac:dyDescent="0.25">
      <c r="I263" s="166" t="s">
        <v>68</v>
      </c>
      <c r="J263" s="170"/>
      <c r="K263" s="169">
        <f t="shared" ref="K263:K268" si="56">K262*$S$108</f>
        <v>1473.9503999999999</v>
      </c>
      <c r="L263" s="167"/>
      <c r="M263" s="169">
        <f t="shared" ref="M263:M268" si="57">M262*$S$108</f>
        <v>2947.9007999999999</v>
      </c>
      <c r="N263" s="167"/>
      <c r="O263" s="169">
        <f t="shared" ref="O263:O268" si="58">O262*$S$108</f>
        <v>2947.9007999999999</v>
      </c>
      <c r="P263" s="167"/>
      <c r="Q263" s="169">
        <f t="shared" ref="Q263:Q268" si="59">Q262*$S$108</f>
        <v>5895.8015999999998</v>
      </c>
      <c r="R263" s="152"/>
      <c r="S263" s="152"/>
      <c r="T263" s="152"/>
    </row>
    <row r="264" spans="9:20" ht="15" hidden="1" outlineLevel="1" x14ac:dyDescent="0.25">
      <c r="I264" s="166" t="s">
        <v>69</v>
      </c>
      <c r="J264" s="170"/>
      <c r="K264" s="169">
        <f t="shared" si="56"/>
        <v>1532.908416</v>
      </c>
      <c r="L264" s="167"/>
      <c r="M264" s="169">
        <f t="shared" si="57"/>
        <v>3065.816832</v>
      </c>
      <c r="N264" s="167"/>
      <c r="O264" s="169">
        <f t="shared" si="58"/>
        <v>3065.816832</v>
      </c>
      <c r="P264" s="167"/>
      <c r="Q264" s="169">
        <f t="shared" si="59"/>
        <v>6131.633664</v>
      </c>
      <c r="R264" s="152"/>
      <c r="S264" s="152"/>
      <c r="T264" s="152"/>
    </row>
    <row r="265" spans="9:20" ht="15" hidden="1" outlineLevel="1" x14ac:dyDescent="0.25">
      <c r="I265" s="166" t="s">
        <v>88</v>
      </c>
      <c r="J265" s="170"/>
      <c r="K265" s="169">
        <f t="shared" si="56"/>
        <v>1594.2247526400001</v>
      </c>
      <c r="L265" s="167"/>
      <c r="M265" s="169">
        <f t="shared" si="57"/>
        <v>3188.4495052800003</v>
      </c>
      <c r="N265" s="167"/>
      <c r="O265" s="169">
        <f t="shared" si="58"/>
        <v>3188.4495052800003</v>
      </c>
      <c r="P265" s="167"/>
      <c r="Q265" s="169">
        <f t="shared" si="59"/>
        <v>6376.8990105600005</v>
      </c>
      <c r="R265" s="152"/>
      <c r="S265" s="152"/>
      <c r="T265" s="152"/>
    </row>
    <row r="266" spans="9:20" ht="15" hidden="1" outlineLevel="1" x14ac:dyDescent="0.25">
      <c r="I266" s="166" t="s">
        <v>89</v>
      </c>
      <c r="J266" s="170"/>
      <c r="K266" s="169">
        <f t="shared" si="56"/>
        <v>1657.9937427456002</v>
      </c>
      <c r="L266" s="167"/>
      <c r="M266" s="169">
        <f t="shared" si="57"/>
        <v>3315.9874854912005</v>
      </c>
      <c r="N266" s="167"/>
      <c r="O266" s="169">
        <f t="shared" si="58"/>
        <v>3315.9874854912005</v>
      </c>
      <c r="P266" s="167"/>
      <c r="Q266" s="169">
        <f t="shared" si="59"/>
        <v>6631.9749709824009</v>
      </c>
      <c r="R266" s="152"/>
      <c r="S266" s="152"/>
      <c r="T266" s="152"/>
    </row>
    <row r="267" spans="9:20" ht="15" hidden="1" outlineLevel="1" x14ac:dyDescent="0.25">
      <c r="I267" s="166" t="s">
        <v>90</v>
      </c>
      <c r="J267" s="170"/>
      <c r="K267" s="169">
        <f t="shared" si="56"/>
        <v>1724.3134924554242</v>
      </c>
      <c r="L267" s="167"/>
      <c r="M267" s="169">
        <f t="shared" si="57"/>
        <v>3448.6269849108485</v>
      </c>
      <c r="N267" s="167"/>
      <c r="O267" s="169">
        <f t="shared" si="58"/>
        <v>3448.6269849108485</v>
      </c>
      <c r="P267" s="167"/>
      <c r="Q267" s="169">
        <f t="shared" si="59"/>
        <v>6897.253969821697</v>
      </c>
      <c r="R267" s="152"/>
      <c r="S267" s="152"/>
      <c r="T267" s="152"/>
    </row>
    <row r="268" spans="9:20" ht="15" hidden="1" outlineLevel="1" x14ac:dyDescent="0.25">
      <c r="I268" s="166" t="s">
        <v>103</v>
      </c>
      <c r="J268" s="170"/>
      <c r="K268" s="169">
        <f t="shared" si="56"/>
        <v>1793.2860321536414</v>
      </c>
      <c r="L268" s="167"/>
      <c r="M268" s="169">
        <f t="shared" si="57"/>
        <v>3586.5720643072827</v>
      </c>
      <c r="N268" s="167"/>
      <c r="O268" s="169">
        <f t="shared" si="58"/>
        <v>3586.5720643072827</v>
      </c>
      <c r="P268" s="167"/>
      <c r="Q268" s="169">
        <f t="shared" si="59"/>
        <v>7173.1441286145655</v>
      </c>
      <c r="R268" s="152"/>
      <c r="S268" s="152"/>
      <c r="T268" s="152"/>
    </row>
    <row r="269" spans="9:20" ht="15" hidden="1" outlineLevel="1" x14ac:dyDescent="0.25">
      <c r="I269" s="166"/>
      <c r="J269" s="170"/>
      <c r="K269" s="169">
        <v>0</v>
      </c>
      <c r="L269" s="170"/>
      <c r="M269" s="171"/>
      <c r="N269" s="167"/>
      <c r="O269" s="169">
        <v>0</v>
      </c>
      <c r="P269" s="167"/>
      <c r="Q269" s="171"/>
      <c r="R269" s="152"/>
      <c r="S269" s="152"/>
      <c r="T269" s="152"/>
    </row>
    <row r="270" spans="9:20" ht="15" hidden="1" outlineLevel="1" x14ac:dyDescent="0.25">
      <c r="I270" s="166" t="s">
        <v>71</v>
      </c>
      <c r="J270" s="170"/>
      <c r="K270" s="172">
        <f>Q270/4</f>
        <v>1362.75</v>
      </c>
      <c r="L270" s="173"/>
      <c r="M270" s="172">
        <f>Q270/2</f>
        <v>2725.5</v>
      </c>
      <c r="N270" s="173"/>
      <c r="O270" s="172">
        <f>Q270/2</f>
        <v>2725.5</v>
      </c>
      <c r="P270" s="173"/>
      <c r="Q270" s="172">
        <v>5451</v>
      </c>
      <c r="R270" s="152"/>
      <c r="S270" s="152"/>
      <c r="T270" s="152"/>
    </row>
    <row r="271" spans="9:20" ht="15" hidden="1" outlineLevel="1" x14ac:dyDescent="0.25">
      <c r="I271" s="166" t="s">
        <v>72</v>
      </c>
      <c r="J271" s="170"/>
      <c r="K271" s="169">
        <f>M271/2</f>
        <v>1417.26</v>
      </c>
      <c r="L271" s="173"/>
      <c r="M271" s="169">
        <f>O271</f>
        <v>2834.52</v>
      </c>
      <c r="N271" s="173"/>
      <c r="O271" s="169">
        <f>Q271/2</f>
        <v>2834.52</v>
      </c>
      <c r="P271" s="173"/>
      <c r="Q271" s="169">
        <f>Q270*$S$108</f>
        <v>5669.04</v>
      </c>
      <c r="R271" s="152"/>
      <c r="S271" s="152"/>
      <c r="T271" s="152"/>
    </row>
    <row r="272" spans="9:20" ht="15" hidden="1" outlineLevel="1" x14ac:dyDescent="0.25">
      <c r="I272" s="166" t="s">
        <v>73</v>
      </c>
      <c r="J272" s="170"/>
      <c r="K272" s="169">
        <f t="shared" ref="K272:K277" si="60">K271*$S$108</f>
        <v>1473.9503999999999</v>
      </c>
      <c r="L272" s="173"/>
      <c r="M272" s="169">
        <f t="shared" ref="M272:M277" si="61">M271*$S$108</f>
        <v>2947.9007999999999</v>
      </c>
      <c r="N272" s="173"/>
      <c r="O272" s="169">
        <f t="shared" ref="O272:O277" si="62">O271*$S$108</f>
        <v>2947.9007999999999</v>
      </c>
      <c r="P272" s="173"/>
      <c r="Q272" s="169">
        <f>Q271*$S$108</f>
        <v>5895.8015999999998</v>
      </c>
      <c r="R272" s="152"/>
      <c r="S272" s="152"/>
      <c r="T272" s="152"/>
    </row>
    <row r="273" spans="9:20" ht="15" hidden="1" outlineLevel="1" x14ac:dyDescent="0.25">
      <c r="I273" s="166" t="s">
        <v>91</v>
      </c>
      <c r="J273" s="170"/>
      <c r="K273" s="169">
        <f t="shared" si="60"/>
        <v>1532.908416</v>
      </c>
      <c r="L273" s="173"/>
      <c r="M273" s="169">
        <f t="shared" si="61"/>
        <v>3065.816832</v>
      </c>
      <c r="N273" s="173"/>
      <c r="O273" s="169">
        <f t="shared" si="62"/>
        <v>3065.816832</v>
      </c>
      <c r="P273" s="173"/>
      <c r="Q273" s="169">
        <f t="shared" ref="Q273:Q277" si="63">Q272*$S$108</f>
        <v>6131.633664</v>
      </c>
      <c r="R273" s="152"/>
      <c r="S273" s="152"/>
      <c r="T273" s="152"/>
    </row>
    <row r="274" spans="9:20" ht="15" hidden="1" outlineLevel="1" x14ac:dyDescent="0.25">
      <c r="I274" s="166" t="s">
        <v>92</v>
      </c>
      <c r="J274" s="170"/>
      <c r="K274" s="169">
        <f t="shared" si="60"/>
        <v>1594.2247526400001</v>
      </c>
      <c r="L274" s="173"/>
      <c r="M274" s="169">
        <f t="shared" si="61"/>
        <v>3188.4495052800003</v>
      </c>
      <c r="N274" s="173"/>
      <c r="O274" s="169">
        <f t="shared" si="62"/>
        <v>3188.4495052800003</v>
      </c>
      <c r="P274" s="173"/>
      <c r="Q274" s="169">
        <f t="shared" si="63"/>
        <v>6376.8990105600005</v>
      </c>
      <c r="R274" s="152"/>
      <c r="S274" s="152"/>
      <c r="T274" s="152"/>
    </row>
    <row r="275" spans="9:20" ht="15" hidden="1" outlineLevel="1" x14ac:dyDescent="0.25">
      <c r="I275" s="166" t="s">
        <v>93</v>
      </c>
      <c r="J275" s="170"/>
      <c r="K275" s="169">
        <f t="shared" si="60"/>
        <v>1657.9937427456002</v>
      </c>
      <c r="L275" s="173"/>
      <c r="M275" s="169">
        <f t="shared" si="61"/>
        <v>3315.9874854912005</v>
      </c>
      <c r="N275" s="173"/>
      <c r="O275" s="169">
        <f t="shared" si="62"/>
        <v>3315.9874854912005</v>
      </c>
      <c r="P275" s="173"/>
      <c r="Q275" s="169">
        <f t="shared" si="63"/>
        <v>6631.9749709824009</v>
      </c>
      <c r="R275" s="152"/>
      <c r="S275" s="152"/>
      <c r="T275" s="152"/>
    </row>
    <row r="276" spans="9:20" ht="15" hidden="1" outlineLevel="1" x14ac:dyDescent="0.25">
      <c r="I276" s="166" t="s">
        <v>104</v>
      </c>
      <c r="J276" s="170"/>
      <c r="K276" s="169">
        <f t="shared" si="60"/>
        <v>1724.3134924554242</v>
      </c>
      <c r="L276" s="173"/>
      <c r="M276" s="169">
        <f t="shared" si="61"/>
        <v>3448.6269849108485</v>
      </c>
      <c r="N276" s="173"/>
      <c r="O276" s="169">
        <f t="shared" si="62"/>
        <v>3448.6269849108485</v>
      </c>
      <c r="P276" s="173"/>
      <c r="Q276" s="169">
        <f t="shared" si="63"/>
        <v>6897.253969821697</v>
      </c>
      <c r="R276" s="152"/>
      <c r="S276" s="152"/>
      <c r="T276" s="152"/>
    </row>
    <row r="277" spans="9:20" ht="15" hidden="1" outlineLevel="1" x14ac:dyDescent="0.25">
      <c r="I277" s="166" t="s">
        <v>105</v>
      </c>
      <c r="J277" s="170"/>
      <c r="K277" s="169">
        <f t="shared" si="60"/>
        <v>1793.2860321536414</v>
      </c>
      <c r="L277" s="173"/>
      <c r="M277" s="169">
        <f t="shared" si="61"/>
        <v>3586.5720643072827</v>
      </c>
      <c r="N277" s="173"/>
      <c r="O277" s="169">
        <f t="shared" si="62"/>
        <v>3586.5720643072827</v>
      </c>
      <c r="P277" s="173"/>
      <c r="Q277" s="169">
        <f t="shared" si="63"/>
        <v>7173.1441286145655</v>
      </c>
      <c r="R277" s="152"/>
      <c r="S277" s="152"/>
      <c r="T277" s="152"/>
    </row>
    <row r="278" spans="9:20" ht="15" hidden="1" outlineLevel="1" x14ac:dyDescent="0.25">
      <c r="I278" s="166"/>
      <c r="J278" s="170"/>
      <c r="K278" s="169">
        <v>0</v>
      </c>
      <c r="L278" s="170"/>
      <c r="M278" s="171"/>
      <c r="N278" s="167"/>
      <c r="O278" s="169">
        <v>0</v>
      </c>
      <c r="P278" s="167"/>
      <c r="Q278" s="171"/>
      <c r="R278" s="152"/>
      <c r="S278" s="152"/>
      <c r="T278" s="152"/>
    </row>
    <row r="279" spans="9:20" ht="15" hidden="1" outlineLevel="1" x14ac:dyDescent="0.25">
      <c r="I279" s="166" t="s">
        <v>62</v>
      </c>
      <c r="J279" s="170"/>
      <c r="K279" s="174">
        <f>Q279/4</f>
        <v>751.25</v>
      </c>
      <c r="L279" s="167"/>
      <c r="M279" s="174">
        <f>Q279/2</f>
        <v>1502.5</v>
      </c>
      <c r="N279" s="167"/>
      <c r="O279" s="174">
        <f>Q279/2</f>
        <v>1502.5</v>
      </c>
      <c r="P279" s="175"/>
      <c r="Q279" s="174">
        <v>3005</v>
      </c>
      <c r="R279" s="152"/>
      <c r="S279" s="152"/>
      <c r="T279" s="152"/>
    </row>
    <row r="280" spans="9:20" ht="15" hidden="1" outlineLevel="1" x14ac:dyDescent="0.25">
      <c r="I280" s="166" t="s">
        <v>62</v>
      </c>
      <c r="J280" s="170"/>
      <c r="K280" s="169">
        <f>K279*$S$108</f>
        <v>781.30000000000007</v>
      </c>
      <c r="L280" s="167"/>
      <c r="M280" s="169">
        <f>M279*$S$108</f>
        <v>1562.6000000000001</v>
      </c>
      <c r="N280" s="167"/>
      <c r="O280" s="169">
        <f>O279*$S$108</f>
        <v>1562.6000000000001</v>
      </c>
      <c r="P280" s="175"/>
      <c r="Q280" s="169">
        <f>Q279*$S$108</f>
        <v>3125.2000000000003</v>
      </c>
      <c r="R280" s="152"/>
      <c r="S280" s="152"/>
      <c r="T280" s="152"/>
    </row>
    <row r="281" spans="9:20" ht="15" hidden="1" outlineLevel="1" x14ac:dyDescent="0.25">
      <c r="I281" s="166" t="s">
        <v>63</v>
      </c>
      <c r="J281" s="170"/>
      <c r="K281" s="169">
        <f t="shared" ref="K281:K286" si="64">K280*$S$108</f>
        <v>812.55200000000013</v>
      </c>
      <c r="L281" s="167"/>
      <c r="M281" s="169">
        <f t="shared" ref="M281:M286" si="65">M280*$S$108</f>
        <v>1625.1040000000003</v>
      </c>
      <c r="N281" s="167"/>
      <c r="O281" s="169">
        <f t="shared" ref="O281:O286" si="66">O280*$S$108</f>
        <v>1625.1040000000003</v>
      </c>
      <c r="P281" s="175"/>
      <c r="Q281" s="169">
        <f t="shared" ref="Q281:Q286" si="67">Q280*$S$108</f>
        <v>3250.2080000000005</v>
      </c>
      <c r="R281" s="152"/>
      <c r="S281" s="152"/>
      <c r="T281" s="152"/>
    </row>
    <row r="282" spans="9:20" ht="15" hidden="1" outlineLevel="1" x14ac:dyDescent="0.25">
      <c r="I282" s="166" t="s">
        <v>64</v>
      </c>
      <c r="J282" s="170"/>
      <c r="K282" s="169">
        <f t="shared" si="64"/>
        <v>845.05408000000011</v>
      </c>
      <c r="L282" s="167"/>
      <c r="M282" s="169">
        <f t="shared" si="65"/>
        <v>1690.1081600000002</v>
      </c>
      <c r="N282" s="167"/>
      <c r="O282" s="169">
        <f t="shared" si="66"/>
        <v>1690.1081600000002</v>
      </c>
      <c r="P282" s="175"/>
      <c r="Q282" s="169">
        <f t="shared" si="67"/>
        <v>3380.2163200000005</v>
      </c>
      <c r="R282" s="152"/>
      <c r="S282" s="152"/>
      <c r="T282" s="152"/>
    </row>
    <row r="283" spans="9:20" ht="15" hidden="1" outlineLevel="1" x14ac:dyDescent="0.25">
      <c r="I283" s="166" t="s">
        <v>94</v>
      </c>
      <c r="J283" s="170"/>
      <c r="K283" s="169">
        <f t="shared" si="64"/>
        <v>878.85624320000011</v>
      </c>
      <c r="L283" s="167"/>
      <c r="M283" s="169">
        <f t="shared" si="65"/>
        <v>1757.7124864000002</v>
      </c>
      <c r="N283" s="167"/>
      <c r="O283" s="169">
        <f t="shared" si="66"/>
        <v>1757.7124864000002</v>
      </c>
      <c r="P283" s="175"/>
      <c r="Q283" s="169">
        <f t="shared" si="67"/>
        <v>3515.4249728000004</v>
      </c>
      <c r="R283" s="152"/>
      <c r="S283" s="152"/>
      <c r="T283" s="152"/>
    </row>
    <row r="284" spans="9:20" ht="15" hidden="1" outlineLevel="1" x14ac:dyDescent="0.25">
      <c r="I284" s="166" t="s">
        <v>95</v>
      </c>
      <c r="J284" s="170"/>
      <c r="K284" s="169">
        <f t="shared" si="64"/>
        <v>914.01049292800019</v>
      </c>
      <c r="L284" s="167"/>
      <c r="M284" s="169">
        <f t="shared" si="65"/>
        <v>1828.0209858560004</v>
      </c>
      <c r="N284" s="167"/>
      <c r="O284" s="169">
        <f t="shared" si="66"/>
        <v>1828.0209858560004</v>
      </c>
      <c r="P284" s="175"/>
      <c r="Q284" s="169">
        <f t="shared" si="67"/>
        <v>3656.0419717120008</v>
      </c>
      <c r="R284" s="152"/>
      <c r="S284" s="152"/>
      <c r="T284" s="152"/>
    </row>
    <row r="285" spans="9:20" ht="15" hidden="1" outlineLevel="1" x14ac:dyDescent="0.25">
      <c r="I285" s="166" t="s">
        <v>96</v>
      </c>
      <c r="J285" s="170"/>
      <c r="K285" s="169">
        <f t="shared" si="64"/>
        <v>950.57091264512019</v>
      </c>
      <c r="L285" s="167"/>
      <c r="M285" s="169">
        <f t="shared" si="65"/>
        <v>1901.1418252902404</v>
      </c>
      <c r="N285" s="167"/>
      <c r="O285" s="169">
        <f t="shared" si="66"/>
        <v>1901.1418252902404</v>
      </c>
      <c r="P285" s="175"/>
      <c r="Q285" s="169">
        <f t="shared" si="67"/>
        <v>3802.2836505804808</v>
      </c>
      <c r="R285" s="152"/>
      <c r="S285" s="152"/>
      <c r="T285" s="152"/>
    </row>
    <row r="286" spans="9:20" ht="15" hidden="1" outlineLevel="1" x14ac:dyDescent="0.25">
      <c r="I286" s="166" t="s">
        <v>106</v>
      </c>
      <c r="J286" s="177"/>
      <c r="K286" s="169">
        <f t="shared" si="64"/>
        <v>988.59374915092508</v>
      </c>
      <c r="L286" s="178"/>
      <c r="M286" s="169">
        <f t="shared" si="65"/>
        <v>1977.1874983018502</v>
      </c>
      <c r="N286" s="178"/>
      <c r="O286" s="169">
        <f t="shared" si="66"/>
        <v>1977.1874983018502</v>
      </c>
      <c r="P286" s="179"/>
      <c r="Q286" s="169">
        <f t="shared" si="67"/>
        <v>3954.3749966037003</v>
      </c>
      <c r="R286" s="180"/>
      <c r="S286" s="180"/>
      <c r="T286" s="152"/>
    </row>
    <row r="287" spans="9:20" collapsed="1" x14ac:dyDescent="0.25"/>
  </sheetData>
  <mergeCells count="62">
    <mergeCell ref="A13:A17"/>
    <mergeCell ref="C13:D13"/>
    <mergeCell ref="C15:D15"/>
    <mergeCell ref="C17:D17"/>
    <mergeCell ref="C27:F27"/>
    <mergeCell ref="A19:A23"/>
    <mergeCell ref="C19:D19"/>
    <mergeCell ref="C21:D21"/>
    <mergeCell ref="C23:D23"/>
    <mergeCell ref="C26:F26"/>
    <mergeCell ref="C3:I3"/>
    <mergeCell ref="C6:F6"/>
    <mergeCell ref="C7:F7"/>
    <mergeCell ref="C8:F8"/>
    <mergeCell ref="C11:H11"/>
    <mergeCell ref="C47:F47"/>
    <mergeCell ref="C28:F28"/>
    <mergeCell ref="C31:H31"/>
    <mergeCell ref="A33:A37"/>
    <mergeCell ref="C33:D33"/>
    <mergeCell ref="C35:D35"/>
    <mergeCell ref="C37:D37"/>
    <mergeCell ref="A39:A43"/>
    <mergeCell ref="C39:D39"/>
    <mergeCell ref="C41:D41"/>
    <mergeCell ref="C43:D43"/>
    <mergeCell ref="C46:F46"/>
    <mergeCell ref="C68:F68"/>
    <mergeCell ref="C48:F48"/>
    <mergeCell ref="C51:H51"/>
    <mergeCell ref="A53:A57"/>
    <mergeCell ref="C53:D53"/>
    <mergeCell ref="C55:D55"/>
    <mergeCell ref="C57:D57"/>
    <mergeCell ref="A59:A63"/>
    <mergeCell ref="C59:D59"/>
    <mergeCell ref="C61:D61"/>
    <mergeCell ref="C63:D63"/>
    <mergeCell ref="C67:F67"/>
    <mergeCell ref="C88:F88"/>
    <mergeCell ref="C69:F69"/>
    <mergeCell ref="C72:H72"/>
    <mergeCell ref="A74:A78"/>
    <mergeCell ref="C74:D74"/>
    <mergeCell ref="C76:D76"/>
    <mergeCell ref="C78:D78"/>
    <mergeCell ref="A80:A84"/>
    <mergeCell ref="C80:D80"/>
    <mergeCell ref="C82:D82"/>
    <mergeCell ref="C84:D84"/>
    <mergeCell ref="A85:I86"/>
    <mergeCell ref="A101:A105"/>
    <mergeCell ref="C101:D101"/>
    <mergeCell ref="C103:D103"/>
    <mergeCell ref="C105:D105"/>
    <mergeCell ref="C89:F89"/>
    <mergeCell ref="C90:F90"/>
    <mergeCell ref="C93:H93"/>
    <mergeCell ref="A95:A99"/>
    <mergeCell ref="C95:D95"/>
    <mergeCell ref="C97:D97"/>
    <mergeCell ref="C99:D99"/>
  </mergeCells>
  <dataValidations count="11">
    <dataValidation type="list" allowBlank="1" showInputMessage="1" showErrorMessage="1" sqref="M35 M103 Q103 O97 O103 Q97 S97 S103 M97 M61 Q61 O55 O61 Q55 S55 S61 M55 M41 Q41 O35 O41 Q35 S35 S41 M82 Q82 O76 O82 Q76 S76 S82 M76" xr:uid="{00000000-0002-0000-0100-000000000000}">
      <formula1>$I$141:$I$148</formula1>
    </dataValidation>
    <dataValidation type="list" allowBlank="1" showInputMessage="1" showErrorMessage="1" sqref="K15 M15 O15 Q15 S15 K21 M21 O21 Q21 S21" xr:uid="{00000000-0002-0000-0100-000001000000}">
      <formula1>$I$111:$I$118</formula1>
    </dataValidation>
    <dataValidation type="list" allowBlank="1" showInputMessage="1" showErrorMessage="1" sqref="K74 K95" xr:uid="{00000000-0002-0000-0100-000002000000}">
      <formula1>$I$219:$I$226</formula1>
    </dataValidation>
    <dataValidation type="list" allowBlank="1" showInputMessage="1" showErrorMessage="1" sqref="K13 M13 O13 Q13 S13" xr:uid="{00000000-0002-0000-0100-000003000000}">
      <formula1>$I$129:$I$136</formula1>
    </dataValidation>
    <dataValidation type="list" allowBlank="1" showInputMessage="1" showErrorMessage="1" sqref="K30 S92 M92 Q92 O92 K92 S50 M50 Q50 O50 K50 S30 Q10:Q11 M10:M11 M30 Q30 O30 K10:K11 S10:S11 O10:O11 S71 M71 Q71 O71 K71" xr:uid="{00000000-0002-0000-0100-000004000000}">
      <formula1>$I$120:$I$125</formula1>
    </dataValidation>
    <dataValidation type="list" allowBlank="1" showInputMessage="1" showErrorMessage="1" sqref="S39 S101 M95 O95 Q95 S95 K101 M101 O101 Q101 K53 M53 O53 Q53 S53 K59 M59 O59 Q59 S59 K33 M33 O33 Q33 S33 K39 M39 O39 Q39 S80 M74 O74 Q74 S74 K80 M80 O80 Q80" xr:uid="{00000000-0002-0000-0100-000005000000}">
      <formula1>$I$159:$I$166</formula1>
    </dataValidation>
    <dataValidation type="list" allowBlank="1" showInputMessage="1" showErrorMessage="1" sqref="K35 K103 K97 K61 K55 K41 K82 K76" xr:uid="{00000000-0002-0000-0100-000006000000}">
      <formula1>$I$141:$I$149</formula1>
    </dataValidation>
    <dataValidation type="list" allowBlank="1" showInputMessage="1" showErrorMessage="1" sqref="S43 K99 M99 O99 Q99 S99 K105 M105 O105 Q105 S105 K57 M57 O57 Q57 S57 K63 M63 O63 Q63 S63 K37 M37 O37 Q37 S37 K43 M43 O43 Q43 K78 M78 O78 Q78 S78 K84 M84 O84 Q84 S84" xr:uid="{00000000-0002-0000-0100-000007000000}">
      <formula1>$I$150:$I$157</formula1>
    </dataValidation>
    <dataValidation type="list" allowBlank="1" showInputMessage="1" showErrorMessage="1" sqref="I6 I88 I46 I26 I67" xr:uid="{00000000-0002-0000-0100-000008000000}">
      <formula1>$S$109:$S$110</formula1>
    </dataValidation>
    <dataValidation type="list" allowBlank="1" showInputMessage="1" showErrorMessage="1" sqref="S19 Q19 O19 M19 K19" xr:uid="{00000000-0002-0000-0100-000009000000}">
      <formula1>$I$128:$I$136</formula1>
    </dataValidation>
    <dataValidation type="list" allowBlank="1" showInputMessage="1" showErrorMessage="1" sqref="K17 S23 Q23 O23 M23 K23 S17 Q17 O17 M17" xr:uid="{00000000-0002-0000-0100-00000A000000}">
      <formula1>$I$120:$I$127</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Summary</vt:lpstr>
      <vt:lpstr>Tuition</vt:lpstr>
      <vt:lpstr>Old Tuition</vt:lpstr>
      <vt:lpstr>Summary!Print_Area</vt:lpstr>
      <vt:lpstr>Tuition!Print_Area</vt:lpstr>
    </vt:vector>
  </TitlesOfParts>
  <Company>Iowa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 Alvarez</dc:creator>
  <cp:lastModifiedBy>Thrasher, Patti [E R I]</cp:lastModifiedBy>
  <cp:lastPrinted>2015-09-28T16:27:55Z</cp:lastPrinted>
  <dcterms:created xsi:type="dcterms:W3CDTF">2008-11-17T19:38:33Z</dcterms:created>
  <dcterms:modified xsi:type="dcterms:W3CDTF">2019-12-30T14:25:08Z</dcterms:modified>
</cp:coreProperties>
</file>